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ngenharia\PROJETOS (PRONTOS)\PAVIMENTAÇÃO ACESSO BOA VISTA TRECHO 2\TRECHO 02\"/>
    </mc:Choice>
  </mc:AlternateContent>
  <xr:revisionPtr revIDLastSave="0" documentId="13_ncr:1_{DF1EB30B-C921-40C5-8C14-C4635BA5510B}" xr6:coauthVersionLast="47" xr6:coauthVersionMax="47" xr10:uidLastSave="{00000000-0000-0000-0000-000000000000}"/>
  <bookViews>
    <workbookView xWindow="-120" yWindow="-120" windowWidth="29040" windowHeight="15720" tabRatio="653" activeTab="4" xr2:uid="{00000000-000D-0000-FFFF-FFFF00000000}"/>
  </bookViews>
  <sheets>
    <sheet name="ORÇAMENTO" sheetId="11" r:id="rId1"/>
    <sheet name="QUANTITATIVO" sheetId="18" r:id="rId2"/>
    <sheet name="COMPOSIÇÃO" sheetId="16" r:id="rId3"/>
    <sheet name="CRONOGRAMA" sheetId="5" r:id="rId4"/>
    <sheet name="COTAÇÃO FORNECEDORES" sheetId="17" r:id="rId5"/>
  </sheets>
  <definedNames>
    <definedName name="_xlnm.Print_Area" localSheetId="2">COMPOSIÇÃO!$F$1:$O$45</definedName>
    <definedName name="_xlnm.Print_Area" localSheetId="4">'COTAÇÃO FORNECEDORES'!$A$1:$I$29</definedName>
    <definedName name="_xlnm.Print_Area" localSheetId="3">CRONOGRAMA!$F$1:$P$32</definedName>
    <definedName name="_xlnm.Print_Area" localSheetId="0">ORÇAMENTO!$E$1:$Q$36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1" l="1"/>
  <c r="I10" i="18" s="1"/>
  <c r="Q12" i="11"/>
  <c r="O7" i="11"/>
  <c r="T20" i="5"/>
  <c r="N22" i="5"/>
  <c r="G30" i="5"/>
  <c r="G29" i="5"/>
  <c r="S21" i="5"/>
  <c r="S22" i="5"/>
  <c r="S20" i="5"/>
  <c r="R20" i="5"/>
  <c r="I11" i="18"/>
  <c r="K21" i="11"/>
  <c r="K25" i="11"/>
  <c r="K23" i="11"/>
  <c r="G45" i="16"/>
  <c r="G44" i="16"/>
  <c r="P20" i="5"/>
  <c r="F19" i="11"/>
  <c r="G21" i="5" s="1"/>
  <c r="F17" i="11"/>
  <c r="G20" i="5" s="1"/>
  <c r="G22" i="5"/>
  <c r="O37" i="16"/>
  <c r="O36" i="16"/>
  <c r="O35" i="16"/>
  <c r="O34" i="16"/>
  <c r="O33" i="16"/>
  <c r="O32" i="16"/>
  <c r="O31" i="16"/>
  <c r="O30" i="16"/>
  <c r="O29" i="16"/>
  <c r="O21" i="16"/>
  <c r="O22" i="16"/>
  <c r="O23" i="16"/>
  <c r="O24" i="16"/>
  <c r="O25" i="16"/>
  <c r="O26" i="16"/>
  <c r="O20" i="16"/>
  <c r="M25" i="11"/>
  <c r="M23" i="11"/>
  <c r="L23" i="11"/>
  <c r="N23" i="11" s="1"/>
  <c r="M20" i="11"/>
  <c r="W25" i="11"/>
  <c r="V25" i="11" s="1"/>
  <c r="L25" i="11" s="1"/>
  <c r="W24" i="11"/>
  <c r="V24" i="11" s="1"/>
  <c r="L24" i="11" s="1"/>
  <c r="W23" i="11"/>
  <c r="V23" i="11" s="1"/>
  <c r="W21" i="11"/>
  <c r="V21" i="11" s="1"/>
  <c r="L21" i="11" s="1"/>
  <c r="W20" i="11"/>
  <c r="V20" i="11" s="1"/>
  <c r="L20" i="11" s="1"/>
  <c r="N20" i="11" s="1"/>
  <c r="W18" i="11"/>
  <c r="M18" i="11" s="1"/>
  <c r="V18" i="11"/>
  <c r="L18" i="11" s="1"/>
  <c r="G20" i="11"/>
  <c r="G21" i="11" s="1"/>
  <c r="G23" i="11" s="1"/>
  <c r="G24" i="11" s="1"/>
  <c r="G25" i="11" s="1"/>
  <c r="M21" i="11" l="1"/>
  <c r="P21" i="11" s="1"/>
  <c r="N25" i="11"/>
  <c r="M24" i="11"/>
  <c r="P24" i="11" s="1"/>
  <c r="P25" i="11"/>
  <c r="P18" i="11"/>
  <c r="P17" i="11" s="1"/>
  <c r="P23" i="11"/>
  <c r="N18" i="11"/>
  <c r="O23" i="11"/>
  <c r="O24" i="11"/>
  <c r="O20" i="11"/>
  <c r="O21" i="11"/>
  <c r="P20" i="11"/>
  <c r="O25" i="11"/>
  <c r="Q24" i="11" l="1"/>
  <c r="N24" i="11"/>
  <c r="Q25" i="11"/>
  <c r="O22" i="11"/>
  <c r="P22" i="11"/>
  <c r="P19" i="11"/>
  <c r="O19" i="11"/>
  <c r="Q21" i="11"/>
  <c r="O18" i="11"/>
  <c r="Q18" i="11" s="1"/>
  <c r="Q17" i="11" s="1"/>
  <c r="Q23" i="11"/>
  <c r="Q20" i="11"/>
  <c r="R22" i="5"/>
  <c r="T22" i="5" s="1"/>
  <c r="P26" i="11" l="1"/>
  <c r="Q22" i="11"/>
  <c r="P22" i="5" s="1"/>
  <c r="Q19" i="11"/>
  <c r="O17" i="11"/>
  <c r="O26" i="11" s="1"/>
  <c r="Q26" i="11" l="1"/>
  <c r="P21" i="5"/>
  <c r="L20" i="5"/>
  <c r="F14" i="5"/>
  <c r="N20" i="5"/>
  <c r="F14" i="16"/>
  <c r="H21" i="5" l="1"/>
  <c r="L21" i="5"/>
  <c r="N21" i="5"/>
  <c r="J21" i="5"/>
  <c r="H20" i="5"/>
  <c r="J20" i="5"/>
  <c r="O38" i="16"/>
  <c r="O27" i="16"/>
  <c r="R21" i="5" l="1"/>
  <c r="T21" i="5" s="1"/>
  <c r="H22" i="5"/>
  <c r="L22" i="5"/>
  <c r="J22" i="5"/>
  <c r="M40" i="16" l="1"/>
  <c r="F16" i="16" l="1"/>
  <c r="I25" i="5"/>
  <c r="I24" i="17" l="1"/>
  <c r="F16" i="5" l="1"/>
  <c r="F15" i="5"/>
  <c r="P23" i="5" l="1"/>
</calcChain>
</file>

<file path=xl/sharedStrings.xml><?xml version="1.0" encoding="utf-8"?>
<sst xmlns="http://schemas.openxmlformats.org/spreadsheetml/2006/main" count="246" uniqueCount="147">
  <si>
    <t>ITEM</t>
  </si>
  <si>
    <t>DISCRIMINAÇÃO DOS SERVIÇOS</t>
  </si>
  <si>
    <t>UNID.</t>
  </si>
  <si>
    <t>QUANT.</t>
  </si>
  <si>
    <t>Município de São Valentim do Sul</t>
  </si>
  <si>
    <t>Estado do Rio Grande do Sul</t>
  </si>
  <si>
    <t>CÓDIGO</t>
  </si>
  <si>
    <t>REFERÊNCIA</t>
  </si>
  <si>
    <t>Setor de Engenharia e Projetos</t>
  </si>
  <si>
    <t>ESCAVAÇÃO HORIZONTAL, INCLUINDO CARGA, DESCARGA E TRANSPORTE EM SOLO DE 1A CATEGORIA COM TRATOR DE ESTEIRAS (100HP/LÂMINA;2,19M3) E CAMINHÃO BASCULANTE DE 10M³. DMT ATÉ 200M. AF 07/2020</t>
  </si>
  <si>
    <t>CONSTRUTORA CENTRO NORTE LTDA</t>
  </si>
  <si>
    <t>METRO CUBICO</t>
  </si>
  <si>
    <t>ESPALHAMENTO DE MATERIAL COM TRATOR DE ESTEIRAS. AF 11/2019</t>
  </si>
  <si>
    <t>REGULARIZAÇÃO E COMPACTAÇÃO DE SUBLEITO DE SOLO PREDOMINANTEMENTE ARENOSO AF 11/2019</t>
  </si>
  <si>
    <t>METRO QUADRADO</t>
  </si>
  <si>
    <t>EXECUÇÃO E COMPACTAÇÃO DE BASE E OU SUB BASE PARA PAVIMENTAÇÃO  DE MACADAME  SECO - EXCLUSIVE CARGA E TRANSPORTE. AF 11/2019</t>
  </si>
  <si>
    <t>TRANSPORTE COM CAMINHÃO BASCULANTE DE 10M³, EM VIA URBANA PAVIMENTADA, ADICIONAL PARA DMT EXCEDENTE A 30KM (UNIDADE;M3XKM). AF 07/2020</t>
  </si>
  <si>
    <t>EXECUÇÃO E COMPACTAÇÃO DE BASE E OU SUB BASE PARA PAVIMENTAÇÃO DE BRITA GRADUADA SIMPLES - EXCLUSIVE CARGA E TRANSPORTE. AF 11/2019</t>
  </si>
  <si>
    <t>SOLUÇÃO ASFALTICA ELASTOMERICA PARA IMPRIMAÇÃO, APLICADA A FRIO</t>
  </si>
  <si>
    <t>LITRO</t>
  </si>
  <si>
    <t>TRANSPORTE COM CAMINHÃO TANQUE DE TRANSPORTE DE MATERIAL ASFÁLTICO DE 20000L, EM VIA URBANA PAVIMENTADA, DMT ATÉ 30KM (UNIDADE;TXKM). AF 07/2020</t>
  </si>
  <si>
    <t>TONELADA</t>
  </si>
  <si>
    <t>DESCIDA DA ÁGUA DE ATERROS TIPO RÁPIDO - DAR 01 - AREIA E BRITA COMERCIAIS</t>
  </si>
  <si>
    <t>METRO</t>
  </si>
  <si>
    <t>FRESAGEM DE PAVIMENTO ASFÁSTICO (PROFUNDIDADE ATÉ 5,0CM)-EXCLUSIVE TRANSPORTE . AF 11/2019</t>
  </si>
  <si>
    <t>CARGA, MANOBRA E DESCARGA DE SOLOS E MATERIAS GRANULARES EM CAMINHÃO BASCULANTE 6M³ - CARGA COM PÁ CARREGADEIRA (CAÇAMBA DE 1,7 A 2,8M³/128HP) E DESCARGA LIVRE. (UNIDADE;M3).AF 07/2020</t>
  </si>
  <si>
    <t>EXECUÇÃO DE PINTURA DE LIGAÇÃO COM EMULSÃO ASFÁLTICA RR-2C AF 11/2019</t>
  </si>
  <si>
    <t>EXECUÇÃO DE PAVIMENTO COM APLICAÇÃO DE CONCRETO ASFÁLTICO, CAMADA DE ROLAMENTO - EXCLUSIVE CARGA E TRANSPORTE . AF 11/2019</t>
  </si>
  <si>
    <t xml:space="preserve">TRANSPORTE COM CAMINHÃO BASCULANTE DE 10M³, EM VIA </t>
  </si>
  <si>
    <t xml:space="preserve">METRO </t>
  </si>
  <si>
    <t>Altair Eitelven</t>
  </si>
  <si>
    <t>Engenheiro Civil</t>
  </si>
  <si>
    <t>CREA-RS 243039</t>
  </si>
  <si>
    <t xml:space="preserve">BDI: </t>
  </si>
  <si>
    <t>VALOR UNITÁRIO (SEM BDI)</t>
  </si>
  <si>
    <t>VALOR UNITÁRIO (COM BDI)</t>
  </si>
  <si>
    <t>VALOR TOTAL (COM BDI)</t>
  </si>
  <si>
    <t>DESCRIÇÃO</t>
  </si>
  <si>
    <t>VALOR</t>
  </si>
  <si>
    <t>%</t>
  </si>
  <si>
    <t>VALOR ITEM</t>
  </si>
  <si>
    <t>PROPRIETÁRIO: Município de São Valentim do Sul - RS</t>
  </si>
  <si>
    <t>CRONOGRAMA FISICO-FINANCEIRO</t>
  </si>
  <si>
    <t>1.1</t>
  </si>
  <si>
    <t>1.2</t>
  </si>
  <si>
    <t>1.3</t>
  </si>
  <si>
    <t>PLANILHA ORÇAMENTÁRIA</t>
  </si>
  <si>
    <t>TOTAL</t>
  </si>
  <si>
    <t xml:space="preserve">EXTENSÃO: </t>
  </si>
  <si>
    <t>M2</t>
  </si>
  <si>
    <t>VALOR UNITÁRIO</t>
  </si>
  <si>
    <t>SINAPI-I</t>
  </si>
  <si>
    <t>COMPOSIÇÃO</t>
  </si>
  <si>
    <t>COEFICIENTE</t>
  </si>
  <si>
    <t>Descrição do produto</t>
  </si>
  <si>
    <t>unidade</t>
  </si>
  <si>
    <t>COTAÇÕES LICITACON</t>
  </si>
  <si>
    <t>Valor unitário médio</t>
  </si>
  <si>
    <t>Cotação</t>
  </si>
  <si>
    <t>Cotação Fornecedores</t>
  </si>
  <si>
    <t>1.4</t>
  </si>
  <si>
    <t>1.5</t>
  </si>
  <si>
    <t>DMT</t>
  </si>
  <si>
    <t>MÊS 1</t>
  </si>
  <si>
    <t>MÊS 2</t>
  </si>
  <si>
    <t>MÊS 3</t>
  </si>
  <si>
    <t>Mat. / Equip.</t>
  </si>
  <si>
    <t>M. Obra</t>
  </si>
  <si>
    <t>Total</t>
  </si>
  <si>
    <t>VALOR TOTAL</t>
  </si>
  <si>
    <t>Prefeitura Municipal de Rondinha; Pregão Eletronico  Nº 56/2024</t>
  </si>
  <si>
    <t>Prefeitura Municipal  de Santa Tereza; Pregão Presencial  Nº 55/2024</t>
  </si>
  <si>
    <t>Prefeitura Municipal  de Capão da Canoa; Pregão Eletrônico  Nº 213/2024</t>
  </si>
  <si>
    <t>Prefeitura Municipal de Caraá; Pregão Eletrônico  Nº 66/2024</t>
  </si>
  <si>
    <t>Prefeitura Municipal de Frederico Westphaqlen; Pregão Eletrônico  Nº 1/2024</t>
  </si>
  <si>
    <t>MÊS 4</t>
  </si>
  <si>
    <t>4813 (COMP)</t>
  </si>
  <si>
    <t>Placa de obra</t>
  </si>
  <si>
    <t>Execução de pavimentação com bloco intertravado de 8 cm (22x11)</t>
  </si>
  <si>
    <t>92404 (COMP)</t>
  </si>
  <si>
    <t>Meio Fio em concreto pré-moldado</t>
  </si>
  <si>
    <t>Placa Indicativa de Rua</t>
  </si>
  <si>
    <t>Tubo aço galvanizado</t>
  </si>
  <si>
    <t>Concreto para poste fck 20 MPa</t>
  </si>
  <si>
    <t>M</t>
  </si>
  <si>
    <t>M3</t>
  </si>
  <si>
    <t>São Valentim do Sul, 17 de junho de 2024.</t>
  </si>
  <si>
    <t>PLACA DE OBRA</t>
  </si>
  <si>
    <t>SARRAFO NAO APARELHADO *2,5 X 7* CM, EM MACARANDUBA, ANGELIM OU EQUIVALENTE DA REGIAO -  BRUTA</t>
  </si>
  <si>
    <t>PONTALETE *7,5 X 7,5* CM EM PINUS, MISTA OU EQUIVALENTE DA REGIAO - BRUTA</t>
  </si>
  <si>
    <t>PLACA DE OBRA (PARA CONSTRUCAO CIVIL) EM CHAPA GALVANIZADA *N. 22*, ADESIVADA, DE *2,4 X 1,2* M (SEM POSTES PARA FIXACAO)</t>
  </si>
  <si>
    <t>PREGO DE ACO POLIDO COM CABECA 18 X 30 (2 3/4 X 10)</t>
  </si>
  <si>
    <t>CARPINTEIRO DE FORMAS COM ENCARGOS COMPLEMENTARES</t>
  </si>
  <si>
    <t>SERVENTE COM ENCARGOS COMPLEMENTARES</t>
  </si>
  <si>
    <t>CONCRETO MAGRO PARA LASTRO, TRAÇO 1:4,5:4,5 (EM MASSA SECA DE CIMENTO/ AREIA MÉDIA/ BRITA 1) - PREPARO MECÂNICO COM BETONEIRA 400 L. AF_05/2021</t>
  </si>
  <si>
    <t xml:space="preserve">M     </t>
  </si>
  <si>
    <t xml:space="preserve">M2    </t>
  </si>
  <si>
    <t xml:space="preserve">KG    </t>
  </si>
  <si>
    <t>H</t>
  </si>
  <si>
    <t>5213416</t>
  </si>
  <si>
    <t>SICRO</t>
  </si>
  <si>
    <t>SINAPI</t>
  </si>
  <si>
    <t>OBRA: Pavimentação Acesso Boa Vista - Trecho 02</t>
  </si>
  <si>
    <t>LOCAL: Linha Boa Vista</t>
  </si>
  <si>
    <t>PAVIMENTAÇÃO  EM PISO INTERTRAVADO 8 cm</t>
  </si>
  <si>
    <t>PO DE PEDRA (POSTO PEDREIRA/FORNECEDOR, SEM FRETE)</t>
  </si>
  <si>
    <t xml:space="preserve">BLOQUETE/PISO INTERTRAVADO DE CONCRETO - MODELO ONDA/16 FACES/RETANGULAR/TIJOLINHO/PAVER/HOLANDES/PARALELEPIPEDO, *22 CM X 11* CM, E = 8 CM, RESISTENCIA DE 35 MPA (NBR 9781), COR NATURAL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</si>
  <si>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CALCETEIRO COM ENCARGOS COMPLEMENTARES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</si>
  <si>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</si>
  <si>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</si>
  <si>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</si>
  <si>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</si>
  <si>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CHP</t>
  </si>
  <si>
    <t>CHI</t>
  </si>
  <si>
    <t>4741</t>
  </si>
  <si>
    <t>36170</t>
  </si>
  <si>
    <t>88260</t>
  </si>
  <si>
    <t>88316</t>
  </si>
  <si>
    <t>91277</t>
  </si>
  <si>
    <t>91278</t>
  </si>
  <si>
    <t>91283</t>
  </si>
  <si>
    <t>91285</t>
  </si>
  <si>
    <t>COMPOSIÇÃO (92404)</t>
  </si>
  <si>
    <t>COMPOSIÇÃO (74209)</t>
  </si>
  <si>
    <t>SINALIZAÇAO VIÁRIA</t>
  </si>
  <si>
    <t>SINAPI 04/25</t>
  </si>
  <si>
    <t xml:space="preserve">Eng. Civil Altair Eitelven </t>
  </si>
  <si>
    <t>CREA RS 243039</t>
  </si>
  <si>
    <t>2.1</t>
  </si>
  <si>
    <t>2.2</t>
  </si>
  <si>
    <t>3.1</t>
  </si>
  <si>
    <t>3.2</t>
  </si>
  <si>
    <t>3.3</t>
  </si>
  <si>
    <t xml:space="preserve">Declaramos que foi utilizado os mesmos encargos sociais da tabela SINAPI, 04/2025, sem desoneração com BDI 24,23%.
</t>
  </si>
  <si>
    <t>1.6</t>
  </si>
  <si>
    <t>1.7</t>
  </si>
  <si>
    <t>1.8</t>
  </si>
  <si>
    <t>1.9</t>
  </si>
  <si>
    <t>QUANTITATIVO</t>
  </si>
  <si>
    <t>Descrição</t>
  </si>
  <si>
    <t>PAVER</t>
  </si>
  <si>
    <t>MEIO-FIO</t>
  </si>
  <si>
    <r>
      <t xml:space="preserve">TUBO </t>
    </r>
    <r>
      <rPr>
        <sz val="11"/>
        <color theme="1"/>
        <rFont val="Calibri"/>
        <family val="2"/>
      </rPr>
      <t>Ø 40</t>
    </r>
  </si>
  <si>
    <r>
      <t xml:space="preserve">TUBO </t>
    </r>
    <r>
      <rPr>
        <sz val="11"/>
        <color theme="1"/>
        <rFont val="Calibri"/>
        <family val="2"/>
      </rPr>
      <t>Ø 60</t>
    </r>
  </si>
  <si>
    <r>
      <t xml:space="preserve">TUBO </t>
    </r>
    <r>
      <rPr>
        <sz val="11"/>
        <color theme="1"/>
        <rFont val="Calibri"/>
        <family val="2"/>
      </rPr>
      <t>Ø 100</t>
    </r>
  </si>
  <si>
    <t>BOCA DE LOBO COM GRELHA</t>
  </si>
  <si>
    <t>ENTRADAS PARA DESCIDA D'ÁGUA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</si>
</sst>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###;#,##0.###\-"/>
    <numFmt numFmtId="165" formatCode="\¤#,##0.00;\¤\-#,##0.00"/>
    <numFmt numFmtId="166" formatCode="&quot;R$&quot;\ #,##0.00"/>
    <numFmt numFmtId="167" formatCode="0.00\ &quot;m²&quot;"/>
    <numFmt numFmtId="169" formatCode="0\ &quot;m²&quot;"/>
    <numFmt numFmtId="172" formatCode="#,##0.00\ ;&quot; (&quot;#,##0.00\);&quot; -&quot;#\ ;@\ "/>
    <numFmt numFmtId="173" formatCode="#,##0.00\ ;\-#,##0.00\ ;&quot; -&quot;#\ ;@\ "/>
    <numFmt numFmtId="174" formatCode="#,##0.00\ ;&quot; (&quot;#,##0.00\);&quot; -&quot;#\ ;&quot; Endereço: &quot;@\ "/>
    <numFmt numFmtId="175" formatCode="_(&quot;R$ &quot;* #,##0.00_);_(&quot;R$ &quot;* \(#,##0.00\);_(&quot;R$ &quot;* &quot;-&quot;??_);_(@_)"/>
    <numFmt numFmtId="176" formatCode="General_)"/>
    <numFmt numFmtId="177" formatCode="&quot; R$ &quot;#,##0.00\ ;&quot; R$ (&quot;#,##0.00\);&quot; R$ -&quot;#\ ;@\ "/>
    <numFmt numFmtId="178" formatCode="#\ &quot;m&quot;"/>
  </numFmts>
  <fonts count="6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SansSerif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Courier New"/>
      <family val="3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Courier New"/>
      <family val="3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Times New Roman"/>
      <family val="1"/>
    </font>
    <font>
      <sz val="12"/>
      <color rgb="FF0070C0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Courier"/>
      <family val="3"/>
    </font>
    <font>
      <sz val="12"/>
      <name val="Courier"/>
    </font>
    <font>
      <sz val="11"/>
      <color theme="1"/>
      <name val="Calibri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48">
    <xf numFmtId="0" fontId="0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4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9" fillId="0" borderId="0"/>
    <xf numFmtId="0" fontId="30" fillId="0" borderId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13" borderId="0" applyNumberFormat="0" applyBorder="0" applyAlignment="0" applyProtection="0"/>
    <xf numFmtId="0" fontId="34" fillId="25" borderId="0" applyNumberFormat="0" applyBorder="0" applyAlignment="0" applyProtection="0"/>
    <xf numFmtId="0" fontId="34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5" borderId="0" applyNumberFormat="0" applyBorder="0" applyAlignment="0" applyProtection="0"/>
    <xf numFmtId="0" fontId="40" fillId="10" borderId="0" applyNumberFormat="0" applyBorder="0" applyAlignment="0" applyProtection="0"/>
    <xf numFmtId="0" fontId="35" fillId="13" borderId="0" applyNumberFormat="0" applyBorder="0" applyAlignment="0" applyProtection="0"/>
    <xf numFmtId="0" fontId="36" fillId="29" borderId="60" applyNumberFormat="0" applyAlignment="0" applyProtection="0"/>
    <xf numFmtId="0" fontId="54" fillId="30" borderId="60" applyNumberFormat="0" applyAlignment="0" applyProtection="0"/>
    <xf numFmtId="0" fontId="37" fillId="31" borderId="61" applyNumberFormat="0" applyAlignment="0" applyProtection="0"/>
    <xf numFmtId="0" fontId="43" fillId="0" borderId="63" applyNumberFormat="0" applyFill="0" applyAlignment="0" applyProtection="0"/>
    <xf numFmtId="0" fontId="37" fillId="31" borderId="61" applyNumberFormat="0" applyAlignment="0" applyProtection="0"/>
    <xf numFmtId="0" fontId="34" fillId="32" borderId="0" applyNumberFormat="0" applyBorder="0" applyAlignment="0" applyProtection="0"/>
    <xf numFmtId="0" fontId="34" fillId="25" borderId="0" applyNumberFormat="0" applyBorder="0" applyAlignment="0" applyProtection="0"/>
    <xf numFmtId="0" fontId="34" fillId="19" borderId="0" applyNumberFormat="0" applyBorder="0" applyAlignment="0" applyProtection="0"/>
    <xf numFmtId="0" fontId="34" fillId="33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9" fillId="20" borderId="60" applyNumberFormat="0" applyAlignment="0" applyProtection="0"/>
    <xf numFmtId="0" fontId="44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50" fillId="0" borderId="64" applyNumberFormat="0" applyFill="0" applyAlignment="0" applyProtection="0"/>
    <xf numFmtId="0" fontId="51" fillId="0" borderId="65" applyNumberFormat="0" applyFill="0" applyAlignment="0" applyProtection="0"/>
    <xf numFmtId="0" fontId="52" fillId="0" borderId="66" applyNumberFormat="0" applyFill="0" applyAlignment="0" applyProtection="0"/>
    <xf numFmtId="0" fontId="52" fillId="0" borderId="0" applyNumberFormat="0" applyFill="0" applyBorder="0" applyAlignment="0" applyProtection="0"/>
    <xf numFmtId="0" fontId="40" fillId="12" borderId="0" applyNumberFormat="0" applyBorder="0" applyAlignment="0" applyProtection="0"/>
    <xf numFmtId="0" fontId="39" fillId="14" borderId="60" applyNumberFormat="0" applyAlignment="0" applyProtection="0"/>
    <xf numFmtId="0" fontId="38" fillId="0" borderId="62" applyNumberFormat="0" applyFill="0" applyAlignment="0" applyProtection="0"/>
    <xf numFmtId="0" fontId="30" fillId="0" borderId="0" applyFill="0" applyBorder="0" applyAlignment="0" applyProtection="0"/>
    <xf numFmtId="175" fontId="4" fillId="0" borderId="0" applyFont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77" fontId="4" fillId="0" borderId="0" applyFill="0" applyBorder="0" applyAlignment="0" applyProtection="0"/>
    <xf numFmtId="0" fontId="55" fillId="20" borderId="0" applyNumberFormat="0" applyBorder="0" applyAlignment="0" applyProtection="0"/>
    <xf numFmtId="0" fontId="41" fillId="20" borderId="0" applyNumberFormat="0" applyBorder="0" applyAlignment="0" applyProtection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32" fillId="0" borderId="0"/>
    <xf numFmtId="0" fontId="21" fillId="0" borderId="0"/>
    <xf numFmtId="0" fontId="32" fillId="0" borderId="0"/>
    <xf numFmtId="0" fontId="4" fillId="0" borderId="0"/>
    <xf numFmtId="0" fontId="4" fillId="0" borderId="0"/>
    <xf numFmtId="176" fontId="56" fillId="0" borderId="0"/>
    <xf numFmtId="176" fontId="57" fillId="0" borderId="0"/>
    <xf numFmtId="0" fontId="4" fillId="17" borderId="67" applyNumberFormat="0" applyFont="0" applyAlignment="0" applyProtection="0"/>
    <xf numFmtId="0" fontId="4" fillId="17" borderId="67" applyNumberFormat="0" applyFont="0" applyAlignment="0" applyProtection="0"/>
    <xf numFmtId="0" fontId="32" fillId="17" borderId="67" applyNumberFormat="0" applyFont="0" applyAlignment="0" applyProtection="0"/>
    <xf numFmtId="0" fontId="42" fillId="29" borderId="68" applyNumberFormat="0" applyAlignment="0" applyProtection="0"/>
    <xf numFmtId="9" fontId="4" fillId="0" borderId="0" applyFill="0" applyBorder="0" applyAlignment="0" applyProtection="0"/>
    <xf numFmtId="9" fontId="30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30" fillId="0" borderId="0" applyFill="0" applyBorder="0" applyAlignment="0" applyProtection="0"/>
    <xf numFmtId="9" fontId="4" fillId="0" borderId="0" applyFont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42" fillId="30" borderId="68" applyNumberFormat="0" applyAlignment="0" applyProtection="0"/>
    <xf numFmtId="0" fontId="30" fillId="0" borderId="0" applyFill="0" applyBorder="0" applyAlignment="0" applyProtection="0"/>
    <xf numFmtId="172" fontId="30" fillId="0" borderId="0" applyFill="0" applyBorder="0" applyAlignment="0" applyProtection="0"/>
    <xf numFmtId="0" fontId="33" fillId="0" borderId="0" applyFill="0" applyBorder="0" applyAlignment="0" applyProtection="0"/>
    <xf numFmtId="43" fontId="4" fillId="0" borderId="0" applyFont="0" applyFill="0" applyBorder="0" applyAlignment="0" applyProtection="0"/>
    <xf numFmtId="173" fontId="30" fillId="0" borderId="0" applyFill="0" applyBorder="0" applyAlignment="0" applyProtection="0"/>
    <xf numFmtId="43" fontId="4" fillId="0" borderId="0" applyFont="0" applyFill="0" applyBorder="0" applyAlignment="0" applyProtection="0"/>
    <xf numFmtId="173" fontId="30" fillId="0" borderId="0" applyFill="0" applyBorder="0" applyAlignment="0" applyProtection="0"/>
    <xf numFmtId="0" fontId="30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0" fillId="0" borderId="0" applyFill="0" applyBorder="0" applyAlignment="0" applyProtection="0"/>
    <xf numFmtId="174" fontId="30" fillId="0" borderId="0" applyFill="0" applyBorder="0" applyAlignment="0" applyProtection="0"/>
    <xf numFmtId="173" fontId="30" fillId="0" borderId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6" fillId="0" borderId="69" applyNumberFormat="0" applyFill="0" applyAlignment="0" applyProtection="0"/>
    <xf numFmtId="0" fontId="47" fillId="0" borderId="70" applyNumberFormat="0" applyFill="0" applyAlignment="0" applyProtection="0"/>
    <xf numFmtId="0" fontId="48" fillId="0" borderId="71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72" applyNumberFormat="0" applyFill="0" applyAlignment="0" applyProtection="0"/>
    <xf numFmtId="172" fontId="30" fillId="0" borderId="0" applyFill="0" applyBorder="0" applyAlignment="0" applyProtection="0"/>
    <xf numFmtId="172" fontId="30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ill="0" applyBorder="0" applyAlignment="0" applyProtection="0"/>
    <xf numFmtId="0" fontId="43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/>
    </xf>
    <xf numFmtId="2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Continuous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Border="1"/>
    <xf numFmtId="0" fontId="0" fillId="4" borderId="0" xfId="0" applyNumberFormat="1" applyFont="1" applyFill="1" applyBorder="1" applyAlignment="1" applyProtection="1">
      <alignment wrapText="1"/>
      <protection locked="0"/>
    </xf>
    <xf numFmtId="0" fontId="7" fillId="4" borderId="0" xfId="0" applyNumberFormat="1" applyFont="1" applyFill="1" applyBorder="1" applyAlignment="1" applyProtection="1">
      <alignment vertical="top" wrapText="1"/>
    </xf>
    <xf numFmtId="0" fontId="2" fillId="2" borderId="7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4" fontId="0" fillId="0" borderId="0" xfId="0" applyNumberFormat="1" applyBorder="1" applyAlignment="1">
      <alignment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" fontId="1" fillId="0" borderId="0" xfId="0" applyNumberFormat="1" applyFont="1" applyBorder="1" applyAlignment="1">
      <alignment horizontal="right" vertical="center" wrapText="1"/>
    </xf>
    <xf numFmtId="166" fontId="0" fillId="0" borderId="0" xfId="0" applyNumberForma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 wrapText="1"/>
    </xf>
    <xf numFmtId="0" fontId="1" fillId="3" borderId="25" xfId="0" applyFont="1" applyFill="1" applyBorder="1" applyAlignment="1">
      <alignment horizontal="center" vertical="center" wrapText="1"/>
    </xf>
    <xf numFmtId="4" fontId="1" fillId="3" borderId="2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 wrapText="1"/>
    </xf>
    <xf numFmtId="44" fontId="5" fillId="5" borderId="5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166" fontId="13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4" fontId="11" fillId="0" borderId="39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justify" vertical="center" wrapText="1"/>
    </xf>
    <xf numFmtId="169" fontId="5" fillId="2" borderId="0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166" fontId="26" fillId="0" borderId="15" xfId="0" applyNumberFormat="1" applyFont="1" applyBorder="1" applyAlignment="1">
      <alignment horizontal="center" vertical="center"/>
    </xf>
    <xf numFmtId="166" fontId="26" fillId="0" borderId="19" xfId="0" applyNumberFormat="1" applyFont="1" applyBorder="1" applyAlignment="1">
      <alignment horizontal="center" vertical="center"/>
    </xf>
    <xf numFmtId="166" fontId="26" fillId="2" borderId="1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4" fontId="26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/>
    <xf numFmtId="4" fontId="24" fillId="0" borderId="0" xfId="0" applyNumberFormat="1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0" fontId="26" fillId="0" borderId="19" xfId="0" applyFont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6" fontId="0" fillId="0" borderId="19" xfId="0" applyNumberFormat="1" applyBorder="1"/>
    <xf numFmtId="0" fontId="28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6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0" fontId="0" fillId="0" borderId="19" xfId="8" applyNumberFormat="1" applyFont="1" applyBorder="1"/>
    <xf numFmtId="0" fontId="1" fillId="0" borderId="42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44" fontId="2" fillId="0" borderId="15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right" vertical="center" wrapText="1"/>
    </xf>
    <xf numFmtId="44" fontId="2" fillId="0" borderId="23" xfId="0" applyNumberFormat="1" applyFont="1" applyBorder="1" applyAlignment="1">
      <alignment horizontal="center" vertical="center" wrapText="1"/>
    </xf>
    <xf numFmtId="10" fontId="2" fillId="0" borderId="24" xfId="0" applyNumberFormat="1" applyFont="1" applyBorder="1" applyAlignment="1">
      <alignment horizontal="right" vertical="center" wrapText="1"/>
    </xf>
    <xf numFmtId="44" fontId="2" fillId="0" borderId="35" xfId="0" applyNumberFormat="1" applyFont="1" applyBorder="1" applyAlignment="1">
      <alignment horizontal="right" vertical="center" wrapText="1"/>
    </xf>
    <xf numFmtId="0" fontId="28" fillId="0" borderId="0" xfId="0" applyFont="1"/>
    <xf numFmtId="4" fontId="28" fillId="0" borderId="0" xfId="0" applyNumberFormat="1" applyFont="1"/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" fontId="11" fillId="0" borderId="32" xfId="0" applyNumberFormat="1" applyFont="1" applyBorder="1" applyAlignment="1">
      <alignment horizontal="right" vertical="center" wrapText="1"/>
    </xf>
    <xf numFmtId="0" fontId="5" fillId="2" borderId="57" xfId="0" applyFont="1" applyFill="1" applyBorder="1" applyAlignment="1">
      <alignment vertical="center"/>
    </xf>
    <xf numFmtId="166" fontId="11" fillId="0" borderId="58" xfId="0" applyNumberFormat="1" applyFont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169" fontId="5" fillId="2" borderId="0" xfId="0" applyNumberFormat="1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166" fontId="11" fillId="0" borderId="46" xfId="0" applyNumberFormat="1" applyFont="1" applyBorder="1" applyAlignment="1">
      <alignment horizontal="right" vertical="center" wrapText="1"/>
    </xf>
    <xf numFmtId="166" fontId="11" fillId="0" borderId="19" xfId="0" applyNumberFormat="1" applyFont="1" applyBorder="1" applyAlignment="1">
      <alignment horizontal="right" vertical="center" wrapText="1"/>
    </xf>
    <xf numFmtId="0" fontId="2" fillId="2" borderId="32" xfId="0" applyFont="1" applyFill="1" applyBorder="1" applyAlignment="1">
      <alignment horizontal="left" vertical="center"/>
    </xf>
    <xf numFmtId="10" fontId="5" fillId="2" borderId="53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66" fontId="20" fillId="7" borderId="14" xfId="0" applyNumberFormat="1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11" fillId="0" borderId="43" xfId="0" applyNumberFormat="1" applyFont="1" applyBorder="1" applyAlignment="1">
      <alignment horizontal="right" vertical="center" wrapText="1"/>
    </xf>
    <xf numFmtId="166" fontId="11" fillId="0" borderId="43" xfId="0" applyNumberFormat="1" applyFont="1" applyBorder="1" applyAlignment="1">
      <alignment horizontal="right" vertical="center" wrapText="1"/>
    </xf>
    <xf numFmtId="166" fontId="11" fillId="0" borderId="48" xfId="0" applyNumberFormat="1" applyFont="1" applyBorder="1" applyAlignment="1">
      <alignment horizontal="right" vertical="center" wrapText="1"/>
    </xf>
    <xf numFmtId="10" fontId="28" fillId="0" borderId="0" xfId="0" applyNumberFormat="1" applyFont="1"/>
    <xf numFmtId="166" fontId="11" fillId="0" borderId="39" xfId="0" applyNumberFormat="1" applyFont="1" applyBorder="1" applyAlignment="1">
      <alignment horizontal="right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11" fillId="0" borderId="5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4" fontId="11" fillId="0" borderId="23" xfId="0" applyNumberFormat="1" applyFont="1" applyBorder="1" applyAlignment="1">
      <alignment horizontal="right" vertical="center" wrapText="1"/>
    </xf>
    <xf numFmtId="4" fontId="11" fillId="0" borderId="24" xfId="0" applyNumberFormat="1" applyFont="1" applyBorder="1" applyAlignment="1">
      <alignment horizontal="right" vertical="center" wrapText="1"/>
    </xf>
    <xf numFmtId="4" fontId="11" fillId="0" borderId="55" xfId="0" applyNumberFormat="1" applyFont="1" applyBorder="1" applyAlignment="1">
      <alignment horizontal="right" vertical="center" wrapText="1"/>
    </xf>
    <xf numFmtId="0" fontId="11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51" xfId="0" applyFont="1" applyFill="1" applyBorder="1" applyAlignment="1">
      <alignment vertical="center"/>
    </xf>
    <xf numFmtId="166" fontId="9" fillId="3" borderId="51" xfId="0" applyNumberFormat="1" applyFont="1" applyFill="1" applyBorder="1" applyAlignment="1">
      <alignment vertical="center"/>
    </xf>
    <xf numFmtId="166" fontId="9" fillId="3" borderId="41" xfId="0" applyNumberFormat="1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43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2" fontId="11" fillId="0" borderId="24" xfId="1" applyNumberFormat="1" applyFont="1" applyFill="1" applyBorder="1" applyAlignment="1">
      <alignment horizontal="right" vertical="center"/>
    </xf>
    <xf numFmtId="0" fontId="9" fillId="3" borderId="41" xfId="0" applyFont="1" applyFill="1" applyBorder="1" applyAlignment="1">
      <alignment horizontal="right" vertical="center"/>
    </xf>
    <xf numFmtId="0" fontId="11" fillId="0" borderId="39" xfId="0" applyFont="1" applyBorder="1" applyAlignment="1">
      <alignment vertical="center" wrapText="1"/>
    </xf>
    <xf numFmtId="2" fontId="11" fillId="0" borderId="31" xfId="1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9" fillId="3" borderId="76" xfId="0" applyFont="1" applyFill="1" applyBorder="1" applyAlignment="1">
      <alignment vertical="center"/>
    </xf>
    <xf numFmtId="0" fontId="9" fillId="3" borderId="78" xfId="0" applyFont="1" applyFill="1" applyBorder="1" applyAlignment="1">
      <alignment vertical="center"/>
    </xf>
    <xf numFmtId="0" fontId="9" fillId="3" borderId="79" xfId="0" applyFont="1" applyFill="1" applyBorder="1" applyAlignment="1">
      <alignment vertical="center"/>
    </xf>
    <xf numFmtId="166" fontId="9" fillId="3" borderId="79" xfId="0" applyNumberFormat="1" applyFont="1" applyFill="1" applyBorder="1" applyAlignment="1">
      <alignment vertical="center"/>
    </xf>
    <xf numFmtId="166" fontId="9" fillId="3" borderId="80" xfId="0" applyNumberFormat="1" applyFont="1" applyFill="1" applyBorder="1" applyAlignment="1">
      <alignment vertical="center"/>
    </xf>
    <xf numFmtId="0" fontId="11" fillId="0" borderId="7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3" xfId="0" applyFont="1" applyBorder="1" applyAlignment="1">
      <alignment vertical="center" wrapText="1"/>
    </xf>
    <xf numFmtId="4" fontId="11" fillId="0" borderId="73" xfId="0" applyNumberFormat="1" applyFont="1" applyBorder="1" applyAlignment="1">
      <alignment horizontal="right" vertical="center" wrapText="1"/>
    </xf>
    <xf numFmtId="166" fontId="11" fillId="0" borderId="75" xfId="0" applyNumberFormat="1" applyFont="1" applyBorder="1" applyAlignment="1">
      <alignment horizontal="right" vertical="center"/>
    </xf>
    <xf numFmtId="166" fontId="11" fillId="0" borderId="73" xfId="0" applyNumberFormat="1" applyFont="1" applyBorder="1" applyAlignment="1">
      <alignment horizontal="right" vertical="center" wrapText="1"/>
    </xf>
    <xf numFmtId="166" fontId="11" fillId="0" borderId="77" xfId="0" applyNumberFormat="1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vertical="center" wrapText="1"/>
    </xf>
    <xf numFmtId="2" fontId="11" fillId="34" borderId="73" xfId="86" applyNumberFormat="1" applyFont="1" applyFill="1" applyBorder="1" applyAlignment="1">
      <alignment horizontal="right" vertical="center"/>
    </xf>
    <xf numFmtId="167" fontId="5" fillId="2" borderId="40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8" fontId="0" fillId="0" borderId="81" xfId="0" applyNumberFormat="1" applyBorder="1" applyAlignment="1">
      <alignment horizontal="center"/>
    </xf>
    <xf numFmtId="0" fontId="0" fillId="0" borderId="7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0" borderId="74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44" fontId="28" fillId="0" borderId="0" xfId="0" applyNumberFormat="1" applyFont="1" applyAlignment="1">
      <alignment vertical="center"/>
    </xf>
    <xf numFmtId="44" fontId="4" fillId="0" borderId="9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8" xfId="0" applyFont="1" applyFill="1" applyBorder="1" applyAlignment="1">
      <alignment horizontal="center" vertical="center" wrapText="1"/>
    </xf>
    <xf numFmtId="49" fontId="4" fillId="0" borderId="88" xfId="0" applyNumberFormat="1" applyFont="1" applyBorder="1" applyAlignment="1" applyProtection="1">
      <alignment horizontal="center" vertical="center" wrapText="1"/>
      <protection locked="0"/>
    </xf>
    <xf numFmtId="49" fontId="4" fillId="0" borderId="89" xfId="0" applyNumberFormat="1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wrapText="1"/>
    </xf>
    <xf numFmtId="4" fontId="59" fillId="8" borderId="88" xfId="11" applyNumberFormat="1" applyFont="1" applyFill="1" applyBorder="1" applyAlignment="1">
      <alignment horizontal="center" vertical="center" wrapText="1"/>
    </xf>
    <xf numFmtId="44" fontId="4" fillId="0" borderId="88" xfId="0" applyNumberFormat="1" applyFont="1" applyBorder="1" applyAlignment="1">
      <alignment horizontal="center" vertical="center"/>
    </xf>
    <xf numFmtId="44" fontId="4" fillId="0" borderId="40" xfId="0" applyNumberFormat="1" applyFont="1" applyBorder="1" applyAlignment="1">
      <alignment horizontal="right" vertical="center" wrapText="1"/>
    </xf>
    <xf numFmtId="44" fontId="5" fillId="0" borderId="31" xfId="9" applyFont="1" applyBorder="1" applyAlignment="1">
      <alignment horizontal="right" vertical="center" wrapText="1"/>
    </xf>
    <xf numFmtId="0" fontId="59" fillId="8" borderId="88" xfId="11" applyFont="1" applyFill="1" applyBorder="1" applyAlignment="1">
      <alignment horizontal="center" vertical="center" wrapText="1"/>
    </xf>
    <xf numFmtId="44" fontId="4" fillId="0" borderId="88" xfId="2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9" fontId="0" fillId="0" borderId="0" xfId="8" applyFont="1"/>
    <xf numFmtId="9" fontId="28" fillId="0" borderId="0" xfId="8" applyFont="1" applyAlignment="1">
      <alignment vertical="center"/>
    </xf>
    <xf numFmtId="9" fontId="0" fillId="4" borderId="0" xfId="8" applyFont="1" applyFill="1" applyBorder="1" applyAlignment="1" applyProtection="1">
      <alignment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0" fillId="7" borderId="3" xfId="0" applyFont="1" applyFill="1" applyBorder="1" applyAlignment="1">
      <alignment horizontal="right" vertical="center" wrapText="1"/>
    </xf>
    <xf numFmtId="0" fontId="20" fillId="7" borderId="4" xfId="0" applyFont="1" applyFill="1" applyBorder="1" applyAlignment="1">
      <alignment horizontal="right" vertical="center" wrapText="1"/>
    </xf>
    <xf numFmtId="0" fontId="20" fillId="7" borderId="1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" xfId="85" applyFont="1" applyBorder="1" applyAlignment="1">
      <alignment horizontal="center" vertical="center"/>
    </xf>
    <xf numFmtId="0" fontId="11" fillId="0" borderId="4" xfId="85" applyFont="1" applyBorder="1" applyAlignment="1">
      <alignment horizontal="center" vertical="center"/>
    </xf>
    <xf numFmtId="0" fontId="11" fillId="0" borderId="5" xfId="85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1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" fillId="2" borderId="78" xfId="0" applyFont="1" applyFill="1" applyBorder="1" applyAlignment="1">
      <alignment horizontal="left" vertical="center"/>
    </xf>
    <xf numFmtId="0" fontId="2" fillId="2" borderId="80" xfId="0" applyFont="1" applyFill="1" applyBorder="1" applyAlignment="1">
      <alignment horizontal="left" vertical="center"/>
    </xf>
    <xf numFmtId="0" fontId="2" fillId="2" borderId="82" xfId="0" applyFont="1" applyFill="1" applyBorder="1" applyAlignment="1">
      <alignment horizontal="left" vertical="center"/>
    </xf>
    <xf numFmtId="0" fontId="2" fillId="2" borderId="83" xfId="0" applyFont="1" applyFill="1" applyBorder="1" applyAlignment="1">
      <alignment horizontal="left" vertical="center"/>
    </xf>
    <xf numFmtId="0" fontId="2" fillId="2" borderId="84" xfId="0" applyFont="1" applyFill="1" applyBorder="1" applyAlignment="1">
      <alignment horizontal="left" vertical="center"/>
    </xf>
    <xf numFmtId="0" fontId="2" fillId="2" borderId="85" xfId="0" applyFont="1" applyFill="1" applyBorder="1" applyAlignment="1">
      <alignment horizontal="left" vertical="center"/>
    </xf>
    <xf numFmtId="0" fontId="2" fillId="2" borderId="86" xfId="0" applyFont="1" applyFill="1" applyBorder="1" applyAlignment="1">
      <alignment horizontal="left" vertical="center"/>
    </xf>
    <xf numFmtId="0" fontId="2" fillId="2" borderId="87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86" xfId="0" applyFont="1" applyBorder="1" applyAlignment="1">
      <alignment horizontal="right" vertical="center" wrapText="1"/>
    </xf>
    <xf numFmtId="0" fontId="2" fillId="0" borderId="91" xfId="0" applyFont="1" applyBorder="1" applyAlignment="1">
      <alignment horizontal="right" vertical="center" wrapText="1"/>
    </xf>
    <xf numFmtId="0" fontId="2" fillId="3" borderId="78" xfId="0" applyFont="1" applyFill="1" applyBorder="1" applyAlignment="1">
      <alignment horizontal="left" vertical="center" wrapText="1"/>
    </xf>
    <xf numFmtId="0" fontId="2" fillId="3" borderId="80" xfId="0" applyFont="1" applyFill="1" applyBorder="1" applyAlignment="1">
      <alignment horizontal="left" vertical="center" wrapText="1"/>
    </xf>
    <xf numFmtId="0" fontId="4" fillId="0" borderId="88" xfId="0" applyFont="1" applyBorder="1" applyAlignment="1">
      <alignment vertical="center" wrapText="1"/>
    </xf>
    <xf numFmtId="0" fontId="4" fillId="0" borderId="90" xfId="0" applyFont="1" applyBorder="1" applyAlignment="1">
      <alignment vertical="center" wrapText="1"/>
    </xf>
    <xf numFmtId="0" fontId="4" fillId="0" borderId="83" xfId="0" applyFont="1" applyBorder="1" applyAlignment="1">
      <alignment vertical="center" wrapText="1"/>
    </xf>
    <xf numFmtId="0" fontId="4" fillId="0" borderId="8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7" fillId="4" borderId="0" xfId="0" applyNumberFormat="1" applyFont="1" applyFill="1" applyBorder="1" applyAlignment="1" applyProtection="1">
      <alignment horizontal="left" vertical="top" wrapText="1"/>
    </xf>
    <xf numFmtId="164" fontId="7" fillId="4" borderId="0" xfId="0" applyNumberFormat="1" applyFont="1" applyFill="1" applyBorder="1" applyAlignment="1" applyProtection="1">
      <alignment horizontal="right" vertical="top" wrapText="1"/>
    </xf>
    <xf numFmtId="0" fontId="7" fillId="4" borderId="0" xfId="0" applyNumberFormat="1" applyFont="1" applyFill="1" applyBorder="1" applyAlignment="1" applyProtection="1">
      <alignment horizontal="right" vertical="top" wrapText="1"/>
    </xf>
    <xf numFmtId="165" fontId="7" fillId="4" borderId="0" xfId="0" applyNumberFormat="1" applyFont="1" applyFill="1" applyBorder="1" applyAlignment="1" applyProtection="1">
      <alignment horizontal="right" vertical="top" wrapText="1"/>
    </xf>
    <xf numFmtId="4" fontId="4" fillId="0" borderId="0" xfId="0" applyNumberFormat="1" applyFont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3" borderId="29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</cellXfs>
  <cellStyles count="148">
    <cellStyle name="20% - Accent1" xfId="13" xr:uid="{F33521EC-8583-4EEF-8A5B-6A4D9574444C}"/>
    <cellStyle name="20% - Accent2" xfId="14" xr:uid="{A38BE691-B978-442E-8070-ABF987A24DD0}"/>
    <cellStyle name="20% - Accent3" xfId="15" xr:uid="{7BD0D1F6-4A1F-4CB5-8403-7F61B6F30E57}"/>
    <cellStyle name="20% - Accent4" xfId="16" xr:uid="{F700F933-6887-49B4-9A69-62B8A2AF5F82}"/>
    <cellStyle name="20% - Accent5" xfId="17" xr:uid="{F9D56263-A13A-4695-A0B0-3762A287D599}"/>
    <cellStyle name="20% - Accent6" xfId="18" xr:uid="{5D25EFC6-DB53-4539-8CE1-2717B755C97A}"/>
    <cellStyle name="20% - Ênfase1 2" xfId="19" xr:uid="{20B634F9-1AD8-4515-B279-A2B3689548DB}"/>
    <cellStyle name="20% - Ênfase2 2" xfId="20" xr:uid="{2DA1E48B-BFEE-43DD-B369-0D90162EF4B9}"/>
    <cellStyle name="20% - Ênfase3 2" xfId="21" xr:uid="{493F0B3A-FD5B-44C3-9F40-16F5A1C9443A}"/>
    <cellStyle name="20% - Ênfase4 2" xfId="22" xr:uid="{A1B65CB2-21FC-47E1-A3FF-226DF8CB7D55}"/>
    <cellStyle name="20% - Ênfase5 2" xfId="23" xr:uid="{406D3590-EF78-45B9-AA00-8179FF41F587}"/>
    <cellStyle name="20% - Ênfase6 2" xfId="24" xr:uid="{F83EB285-C35E-450A-BB25-CCA4C83E5CB1}"/>
    <cellStyle name="40% - Accent1" xfId="25" xr:uid="{6873302A-848D-4EC4-98A2-024A56CD3F05}"/>
    <cellStyle name="40% - Accent2" xfId="26" xr:uid="{E95E2B1C-A87D-42C9-9878-7F138FC86C92}"/>
    <cellStyle name="40% - Accent3" xfId="27" xr:uid="{C6DAD984-4A35-4E60-8F62-9F1A0ECF4324}"/>
    <cellStyle name="40% - Accent4" xfId="28" xr:uid="{F8C2E9D4-FEA8-4484-93A8-65483BF1E6B6}"/>
    <cellStyle name="40% - Accent5" xfId="29" xr:uid="{05DCDEAF-2799-44E6-BBE7-9BAD70306D5F}"/>
    <cellStyle name="40% - Accent6" xfId="30" xr:uid="{4E9A0916-DFD5-4BB9-9350-EB8B93E1599E}"/>
    <cellStyle name="40% - Ênfase1 2" xfId="31" xr:uid="{D84DB576-B4FE-4673-A3E4-42D35AF25E10}"/>
    <cellStyle name="40% - Ênfase2 2" xfId="32" xr:uid="{71B33E69-ED2D-44D5-A3F5-A9FF33488A24}"/>
    <cellStyle name="40% - Ênfase3 2" xfId="33" xr:uid="{385EB090-587C-4D32-BC89-013516FAE109}"/>
    <cellStyle name="40% - Ênfase4 2" xfId="34" xr:uid="{26698D38-E5F5-4D66-AF6D-AB54C9B54F82}"/>
    <cellStyle name="40% - Ênfase5 2" xfId="35" xr:uid="{656E06E6-CEED-42C7-B629-02A467358E0B}"/>
    <cellStyle name="40% - Ênfase6 2" xfId="36" xr:uid="{4AE50069-30C8-4110-B39A-822957703843}"/>
    <cellStyle name="60% - Accent1" xfId="37" xr:uid="{B66CA9BC-FF78-4E2F-8FD0-AEA077ECB487}"/>
    <cellStyle name="60% - Accent2" xfId="38" xr:uid="{11F2B7AC-BC4B-435C-B09A-4E2391D6A29D}"/>
    <cellStyle name="60% - Accent3" xfId="39" xr:uid="{2EC3630B-9197-4220-8ECE-2F02D24DF439}"/>
    <cellStyle name="60% - Accent4" xfId="40" xr:uid="{73F2477A-A0D6-4406-8AB1-5A433B1764D4}"/>
    <cellStyle name="60% - Accent5" xfId="41" xr:uid="{FD2F7033-6045-4E77-BFE0-B98BBA10E86C}"/>
    <cellStyle name="60% - Accent6" xfId="42" xr:uid="{B2C8845D-CFE4-4150-B3A4-A7BB53BE621E}"/>
    <cellStyle name="60% - Ênfase1 2" xfId="43" xr:uid="{DEE7E7CE-851B-4432-9647-56EF8F26D056}"/>
    <cellStyle name="60% - Ênfase2 2" xfId="44" xr:uid="{5862C8E2-5009-48DD-8F7F-385DB0895753}"/>
    <cellStyle name="60% - Ênfase3 2" xfId="45" xr:uid="{3E526E33-19E6-44D9-B4A7-ED5A16781E1A}"/>
    <cellStyle name="60% - Ênfase4 2" xfId="46" xr:uid="{520F9D68-F5AD-4E50-92BC-FB3A16F6E098}"/>
    <cellStyle name="60% - Ênfase5 2" xfId="47" xr:uid="{D7AC5536-6D16-4470-8647-687C2A89EAA1}"/>
    <cellStyle name="60% - Ênfase6 2" xfId="48" xr:uid="{0382F904-27E4-48BD-96FF-56A1B2DB9576}"/>
    <cellStyle name="Accent1" xfId="49" xr:uid="{19FCEE1F-4C5A-48C1-9BCC-5588B3BC31B6}"/>
    <cellStyle name="Accent2" xfId="50" xr:uid="{8D1E4413-7978-4437-924A-A283F0A943FA}"/>
    <cellStyle name="Accent3" xfId="51" xr:uid="{7E73319F-F67B-40AF-8BD8-286F1B41C5E3}"/>
    <cellStyle name="Accent4" xfId="52" xr:uid="{AF52A72D-D059-4621-B407-F57959C019E0}"/>
    <cellStyle name="Accent5" xfId="53" xr:uid="{9DE7EC90-C679-41AB-BFBF-16FCEED4681C}"/>
    <cellStyle name="Accent6" xfId="54" xr:uid="{373ABDB1-8C1D-49A9-B2DF-97541634E346}"/>
    <cellStyle name="Bad" xfId="55" xr:uid="{6EF71C81-9ED9-4D9E-ADEB-37E62FE41508}"/>
    <cellStyle name="Bom 2" xfId="56" xr:uid="{F632FFEC-488C-46A4-B324-A21625451491}"/>
    <cellStyle name="Calculation" xfId="57" xr:uid="{C0021B90-9116-406E-B4C4-0DE4EB790F4A}"/>
    <cellStyle name="Cálculo 2" xfId="58" xr:uid="{481AD197-E7A3-4CD1-AB0F-1AE2496A8FAD}"/>
    <cellStyle name="Célula de Verificação 2" xfId="59" xr:uid="{85172F30-4E6F-4C8F-88DD-960DD5EE3EB0}"/>
    <cellStyle name="Célula Vinculada 2" xfId="60" xr:uid="{4094372A-0A25-42D0-B5DA-32E346B5ED1B}"/>
    <cellStyle name="Check Cell" xfId="61" xr:uid="{CFCE8797-F10F-40D6-AF6B-6D40655B435D}"/>
    <cellStyle name="Ênfase1 2" xfId="62" xr:uid="{9AC0EF09-92EA-4AB3-AAD3-858B9146CDC5}"/>
    <cellStyle name="Ênfase2 2" xfId="63" xr:uid="{CEC63575-12E9-4CAA-88B2-5E9AAF409038}"/>
    <cellStyle name="Ênfase3 2" xfId="64" xr:uid="{96DB3482-94B1-4B25-8A9B-02BCCBC6905D}"/>
    <cellStyle name="Ênfase4 2" xfId="65" xr:uid="{97DE7781-18BF-48F7-9B5A-30D83BBA50F1}"/>
    <cellStyle name="Ênfase5 2" xfId="66" xr:uid="{092AAAB3-1114-4926-8473-C5BE7F6A54D4}"/>
    <cellStyle name="Ênfase6 2" xfId="67" xr:uid="{E9474104-12DD-4DC1-8676-B95862C993A7}"/>
    <cellStyle name="Entrada 2" xfId="68" xr:uid="{82AE18FA-268C-40AD-B31D-FDD2FD915A80}"/>
    <cellStyle name="Explanatory Text" xfId="69" xr:uid="{19436A52-D798-4FED-BB7C-EB34198A4429}"/>
    <cellStyle name="Good" xfId="70" xr:uid="{308D7343-9527-4F97-B595-11C011377ADC}"/>
    <cellStyle name="Heading 1" xfId="71" xr:uid="{FDAF4D1A-C154-476C-98CA-5A1EED9952E2}"/>
    <cellStyle name="Heading 2" xfId="72" xr:uid="{3AC52052-EBA9-4DDD-84F2-1938CD49DF67}"/>
    <cellStyle name="Heading 3" xfId="73" xr:uid="{D956FFE8-B64F-4610-9B1A-F74B503344AA}"/>
    <cellStyle name="Heading 4" xfId="74" xr:uid="{D1CF3D32-8984-4812-84B7-26D7BC435DFC}"/>
    <cellStyle name="Incorreto 2" xfId="75" xr:uid="{4B3622B1-AE75-488A-9742-900D11456048}"/>
    <cellStyle name="Input" xfId="76" xr:uid="{4AD91E0D-C5F0-4C30-B1D2-43CDA2950DEB}"/>
    <cellStyle name="Linked Cell" xfId="77" xr:uid="{953E0BDE-514F-4371-B27E-E8816BA6952A}"/>
    <cellStyle name="Moeda" xfId="9" builtinId="4"/>
    <cellStyle name="Moeda 2" xfId="6" xr:uid="{420044C4-D5C8-4BA9-B9B0-97C14914109D}"/>
    <cellStyle name="Moeda 2 2" xfId="79" xr:uid="{2644CF81-7B9A-4204-BAB6-984CEE7AB56B}"/>
    <cellStyle name="Moeda 2 3" xfId="78" xr:uid="{CF5CAA57-612F-4F9B-B8BD-4EB5C8A7641E}"/>
    <cellStyle name="Moeda 3" xfId="10" xr:uid="{CB2AB81B-F3C6-4095-A9AE-0FAE76C50601}"/>
    <cellStyle name="Moeda 3 2" xfId="80" xr:uid="{C0E4DB6A-3DC3-4AEB-BCE7-C2CBBD015A5A}"/>
    <cellStyle name="Moeda 4" xfId="81" xr:uid="{E4FE350B-5B2F-409A-8CAD-F7618F1D5CA8}"/>
    <cellStyle name="Moeda 5" xfId="82" xr:uid="{0BDA83E0-9B2F-40E9-BB34-085FEA8FB88F}"/>
    <cellStyle name="Neutra 2" xfId="83" xr:uid="{BFEB66D5-045C-4862-8FD6-E2AA6CBEF253}"/>
    <cellStyle name="Neutral" xfId="84" xr:uid="{FE258B51-8893-45C9-AF76-3DE2255D341D}"/>
    <cellStyle name="Normal" xfId="0" builtinId="0"/>
    <cellStyle name="Normal 2" xfId="1" xr:uid="{00000000-0005-0000-0000-000001000000}"/>
    <cellStyle name="Normal 2 2" xfId="86" xr:uid="{9AD1AB10-E391-4909-9597-9C360C910D69}"/>
    <cellStyle name="Normal 2 3" xfId="87" xr:uid="{AF3F1C7E-C044-42B8-A6E3-BD8084AFD1CF}"/>
    <cellStyle name="Normal 2 4" xfId="88" xr:uid="{14685720-2FF7-483D-A43A-1FFEE3CFAA6C}"/>
    <cellStyle name="Normal 2 5" xfId="89" xr:uid="{A208DDE6-8AA2-415D-ACEC-5D66D4143200}"/>
    <cellStyle name="Normal 2 6" xfId="85" xr:uid="{5F59708B-F105-4F0B-8B00-443D467022E4}"/>
    <cellStyle name="Normal 3" xfId="2" xr:uid="{00000000-0005-0000-0000-000002000000}"/>
    <cellStyle name="Normal 3 2" xfId="91" xr:uid="{00D01A04-DDE7-4D46-91E1-DBA0D459A06F}"/>
    <cellStyle name="Normal 3 2 2" xfId="92" xr:uid="{0A9B1E6B-4469-4E45-8300-6854F892660A}"/>
    <cellStyle name="Normal 3 2 3" xfId="93" xr:uid="{3C9C0280-D1C9-4A08-B6BD-E056E3890CEE}"/>
    <cellStyle name="Normal 3 3" xfId="94" xr:uid="{6293CF1F-0463-4939-A8CE-FA5E0890E79B}"/>
    <cellStyle name="Normal 3 4" xfId="90" xr:uid="{BD5E5252-AA16-4559-8550-199E691D7CD6}"/>
    <cellStyle name="Normal 4" xfId="3" xr:uid="{00000000-0005-0000-0000-000003000000}"/>
    <cellStyle name="Normal 4 2" xfId="96" xr:uid="{EEE3E696-9719-4854-90A8-B13B329505BA}"/>
    <cellStyle name="Normal 4 3" xfId="95" xr:uid="{566D8326-86EC-43D4-BB69-0BF72E0ED367}"/>
    <cellStyle name="Normal 5" xfId="4" xr:uid="{00000000-0005-0000-0000-000004000000}"/>
    <cellStyle name="Normal 5 2" xfId="97" xr:uid="{B943E073-9185-4D47-BFEA-28F0DAE56C87}"/>
    <cellStyle name="Normal 6" xfId="5" xr:uid="{00000000-0005-0000-0000-000005000000}"/>
    <cellStyle name="Normal 6 2" xfId="99" xr:uid="{A6496A4B-0C04-445F-886B-24C60D71C4C2}"/>
    <cellStyle name="Normal 6 3" xfId="98" xr:uid="{24A093ED-0ADE-4493-BE21-2D43FE0BC32E}"/>
    <cellStyle name="Normal 7" xfId="7" xr:uid="{E566A150-A6C4-4E9B-9C98-17FCD64625C0}"/>
    <cellStyle name="Normal 7 2" xfId="100" xr:uid="{86C43EAE-D580-41BB-AEEE-32EDB996EB33}"/>
    <cellStyle name="Normal 8" xfId="101" xr:uid="{17B5DAFC-3B79-42E6-BA6E-DAECA2B47A32}"/>
    <cellStyle name="Normal 9" xfId="12" xr:uid="{D8DAA2D0-13C4-441E-BD01-8D3779AB17D5}"/>
    <cellStyle name="Normal_Pesquisa no referencial 10 de maio de 2013" xfId="11" xr:uid="{A9569095-E7B0-4524-B399-9CBDF5CCEFF6}"/>
    <cellStyle name="Nota 2" xfId="102" xr:uid="{03F7733E-7893-42F5-B3E6-8C59A2EE5906}"/>
    <cellStyle name="Nota 2 2" xfId="103" xr:uid="{3991557C-B39A-4C0D-B500-7A93F4E7C047}"/>
    <cellStyle name="Note" xfId="104" xr:uid="{847C45A8-337D-42EF-B283-66A21E190EAE}"/>
    <cellStyle name="Output" xfId="105" xr:uid="{C2908318-42E7-4DD8-867E-D65A20565901}"/>
    <cellStyle name="Porcentagem" xfId="8" builtinId="5"/>
    <cellStyle name="Porcentagem 10" xfId="106" xr:uid="{A5092E98-5CFF-448F-9488-FFDFDB028454}"/>
    <cellStyle name="Porcentagem 2" xfId="107" xr:uid="{8F4FFEBF-E38F-4699-A60A-06A259E8827B}"/>
    <cellStyle name="Porcentagem 2 2" xfId="108" xr:uid="{F540762E-2652-4D57-AC0C-89C03736A9BA}"/>
    <cellStyle name="Porcentagem 2 3" xfId="109" xr:uid="{E2D881D1-4BE8-4049-AB9C-FB696A1A0523}"/>
    <cellStyle name="Porcentagem 3" xfId="110" xr:uid="{26DED2BD-EE0A-4E08-9F61-F4323ACB3CE7}"/>
    <cellStyle name="Porcentagem 3 2" xfId="111" xr:uid="{1AA287BE-27C2-44CF-9428-9F4429DF39ED}"/>
    <cellStyle name="Porcentagem 4" xfId="112" xr:uid="{662B4123-CBBD-41CF-954D-6B8E6312A15F}"/>
    <cellStyle name="Porcentagem 5" xfId="113" xr:uid="{6555284B-3659-4743-B42A-EFA475E394EC}"/>
    <cellStyle name="Porcentagem 6" xfId="114" xr:uid="{9A4399DB-43D8-47DD-8BBC-DC86E97D0CF3}"/>
    <cellStyle name="Porcentagem 7" xfId="115" xr:uid="{2A57072A-D399-4F10-BFDE-D8854322B94D}"/>
    <cellStyle name="Porcentagem 8" xfId="116" xr:uid="{20DA0741-85D6-4B97-BB91-835C5C5571AB}"/>
    <cellStyle name="Porcentagem 9" xfId="117" xr:uid="{2C9E7F98-3640-4369-9CEE-13D1B94B2C10}"/>
    <cellStyle name="Saída 2" xfId="118" xr:uid="{98CD915A-8750-4AF1-8BE4-F7FD491B23E7}"/>
    <cellStyle name="Separador de milhares 2" xfId="119" xr:uid="{AC26FA44-19C8-4528-8B50-94CFEF0DB4BC}"/>
    <cellStyle name="Separador de milhares 2 2" xfId="120" xr:uid="{AFDCAD79-9246-4BD1-9610-7620BEEE53F1}"/>
    <cellStyle name="Separador de milhares 2 3" xfId="121" xr:uid="{84601570-17E7-4ADC-B71E-FB4E96ADC95F}"/>
    <cellStyle name="Separador de milhares 2 4" xfId="122" xr:uid="{733BEBC7-9C2B-4F64-A57D-A6A4F492433D}"/>
    <cellStyle name="Separador de milhares 3" xfId="123" xr:uid="{CB674E27-498E-4C68-9490-87D064B2F141}"/>
    <cellStyle name="Separador de milhares 3 2" xfId="124" xr:uid="{EC586FE0-7556-4060-B274-C804D5601A70}"/>
    <cellStyle name="Separador de milhares 4" xfId="125" xr:uid="{3D7CDCC2-16F5-4195-BD97-FCC076E54CDF}"/>
    <cellStyle name="Separador de milhares 4 2" xfId="126" xr:uid="{FC329B1C-7AF5-4E94-81E1-28C09B88E949}"/>
    <cellStyle name="Separador de milhares 4 3" xfId="127" xr:uid="{98E13DCC-5E15-45B0-8177-CA10A4BE2CB1}"/>
    <cellStyle name="Separador de milhares 4 3 2" xfId="128" xr:uid="{8444AF68-F1CF-470E-8897-59E97572172B}"/>
    <cellStyle name="Separador de milhares 5" xfId="129" xr:uid="{13503681-1950-4853-952A-DB48095B2DB4}"/>
    <cellStyle name="Separador de milhares 6" xfId="130" xr:uid="{928A318D-699A-4BCB-9FF7-333E5379B490}"/>
    <cellStyle name="Separador de milhares 7" xfId="131" xr:uid="{3F9E2515-008A-4628-B582-61EDBEDAD9B2}"/>
    <cellStyle name="Texto de Aviso 2" xfId="132" xr:uid="{57383983-9F40-4E99-8691-31D2E6D44DFF}"/>
    <cellStyle name="Texto Explicativo 2" xfId="133" xr:uid="{07542427-E106-4223-9B7B-81D34DECCE31}"/>
    <cellStyle name="Title" xfId="134" xr:uid="{14E29AB4-1086-4359-8941-65A1B535D596}"/>
    <cellStyle name="Título 1 2" xfId="135" xr:uid="{5CC6CF76-9552-45F2-B1FC-A532F44595AE}"/>
    <cellStyle name="Título 2 2" xfId="136" xr:uid="{1C04EF35-655B-4ED5-AA55-176BDC66363A}"/>
    <cellStyle name="Título 3 2" xfId="137" xr:uid="{67DE858A-ECB1-4C54-B1D1-70FD2733A6BE}"/>
    <cellStyle name="Título 4 2" xfId="138" xr:uid="{AC9BD2F8-0754-40FE-9F7A-F609A74A483D}"/>
    <cellStyle name="Título 5" xfId="139" xr:uid="{FAC19E3F-7EE0-446A-AEC1-BFE2521BE4E1}"/>
    <cellStyle name="Total 2" xfId="140" xr:uid="{D59272AB-F78C-4626-BCD0-424A68104054}"/>
    <cellStyle name="Vírgula 2" xfId="142" xr:uid="{D63A5D7E-B3B6-4BFE-8ED8-B36B9327747A}"/>
    <cellStyle name="Vírgula 2 2" xfId="143" xr:uid="{05966602-8887-4AC0-A832-FF35560676C6}"/>
    <cellStyle name="Vírgula 3" xfId="144" xr:uid="{0D3C7B50-A085-4680-8FBF-C337598C4F94}"/>
    <cellStyle name="Vírgula 3 2" xfId="145" xr:uid="{FF9A9D01-55F8-4324-899C-9001BEBB8A96}"/>
    <cellStyle name="Vírgula 4" xfId="146" xr:uid="{C56C127C-BE6E-4AF6-AE68-8B4F3FF29243}"/>
    <cellStyle name="Vírgula 5" xfId="141" xr:uid="{E11DAC0C-D3E5-4EF3-A224-F6DBD1DD1BBB}"/>
    <cellStyle name="Warning Text" xfId="147" xr:uid="{E59774B3-8B5B-4256-9071-77A689ADDA08}"/>
  </cellStyles>
  <dxfs count="20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445838</xdr:colOff>
      <xdr:row>0</xdr:row>
      <xdr:rowOff>123542</xdr:rowOff>
    </xdr:from>
    <xdr:to>
      <xdr:col>11</xdr:col>
      <xdr:colOff>804885</xdr:colOff>
      <xdr:row>6</xdr:row>
      <xdr:rowOff>543361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4088" y="123542"/>
          <a:ext cx="1202690" cy="1562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176141</xdr:colOff>
      <xdr:row>0</xdr:row>
      <xdr:rowOff>66403</xdr:rowOff>
    </xdr:from>
    <xdr:to>
      <xdr:col>9</xdr:col>
      <xdr:colOff>1260078</xdr:colOff>
      <xdr:row>7</xdr:row>
      <xdr:rowOff>118478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9735" y="66403"/>
          <a:ext cx="1083937" cy="1371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</xdr:row>
      <xdr:rowOff>104775</xdr:rowOff>
    </xdr:from>
    <xdr:to>
      <xdr:col>10</xdr:col>
      <xdr:colOff>71324</xdr:colOff>
      <xdr:row>7</xdr:row>
      <xdr:rowOff>164107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95275"/>
          <a:ext cx="966674" cy="12023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371476</xdr:colOff>
      <xdr:row>0</xdr:row>
      <xdr:rowOff>79863</xdr:rowOff>
    </xdr:from>
    <xdr:to>
      <xdr:col>4</xdr:col>
      <xdr:colOff>314326</xdr:colOff>
      <xdr:row>6</xdr:row>
      <xdr:rowOff>139195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1" y="79863"/>
          <a:ext cx="1028700" cy="1202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74"/>
  <sheetViews>
    <sheetView topLeftCell="C19" zoomScaleNormal="100" workbookViewId="0">
      <selection activeCell="T23" sqref="T23"/>
    </sheetView>
  </sheetViews>
  <sheetFormatPr defaultRowHeight="15"/>
  <cols>
    <col min="1" max="2" width="9.140625" style="20"/>
    <col min="3" max="3" width="12.85546875" style="20" bestFit="1" customWidth="1"/>
    <col min="4" max="4" width="9.140625" style="20"/>
    <col min="5" max="5" width="7.140625" style="20" customWidth="1"/>
    <col min="6" max="6" width="14.5703125" style="20" customWidth="1"/>
    <col min="7" max="7" width="15.7109375" style="20" customWidth="1"/>
    <col min="8" max="8" width="35.28515625" style="20" customWidth="1"/>
    <col min="9" max="9" width="11.85546875" style="20" customWidth="1"/>
    <col min="10" max="10" width="8" style="1" customWidth="1"/>
    <col min="11" max="11" width="12.7109375" style="20" customWidth="1"/>
    <col min="12" max="12" width="14.85546875" style="20" bestFit="1" customWidth="1"/>
    <col min="13" max="13" width="10" style="20" bestFit="1" customWidth="1"/>
    <col min="14" max="14" width="16.42578125" style="20" customWidth="1"/>
    <col min="15" max="15" width="23.42578125" style="20" customWidth="1"/>
    <col min="16" max="16" width="23.140625" style="20" customWidth="1"/>
    <col min="17" max="17" width="24.85546875" style="20" customWidth="1"/>
    <col min="18" max="18" width="9.140625" style="20" customWidth="1"/>
    <col min="19" max="21" width="9.140625" style="20"/>
    <col min="22" max="22" width="14.28515625" style="20" customWidth="1"/>
    <col min="23" max="23" width="12.85546875" style="20" customWidth="1"/>
    <col min="24" max="24" width="15.42578125" style="20" customWidth="1"/>
    <col min="25" max="16384" width="9.140625" style="20"/>
  </cols>
  <sheetData>
    <row r="3" spans="1:24">
      <c r="L3" s="43"/>
      <c r="M3" s="43"/>
    </row>
    <row r="4" spans="1:24">
      <c r="L4" s="43"/>
      <c r="M4" s="43"/>
    </row>
    <row r="5" spans="1:24">
      <c r="L5" s="44"/>
      <c r="M5" s="44"/>
    </row>
    <row r="7" spans="1:24" ht="53.25" customHeight="1">
      <c r="O7" s="20">
        <f>1893.62*1.05</f>
        <v>1988.3009999999999</v>
      </c>
    </row>
    <row r="8" spans="1:24">
      <c r="E8" s="253" t="s">
        <v>5</v>
      </c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</row>
    <row r="9" spans="1:24">
      <c r="E9" s="253" t="s">
        <v>4</v>
      </c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</row>
    <row r="10" spans="1:24" ht="16.5" thickBot="1">
      <c r="E10" s="254" t="s">
        <v>8</v>
      </c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</row>
    <row r="11" spans="1:24" ht="18.75" thickBot="1">
      <c r="E11" s="255" t="s">
        <v>46</v>
      </c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</row>
    <row r="12" spans="1:24">
      <c r="A12" s="45"/>
      <c r="B12" s="46"/>
      <c r="C12" s="46"/>
      <c r="D12" s="46"/>
      <c r="E12" s="260" t="s">
        <v>102</v>
      </c>
      <c r="F12" s="261"/>
      <c r="G12" s="261"/>
      <c r="H12" s="261"/>
      <c r="I12" s="261"/>
      <c r="J12" s="261"/>
      <c r="K12" s="261"/>
      <c r="L12" s="261"/>
      <c r="M12" s="261"/>
      <c r="N12" s="261"/>
      <c r="O12" s="262"/>
      <c r="P12" s="126" t="s">
        <v>48</v>
      </c>
      <c r="Q12" s="205">
        <f>1893.62*1.05</f>
        <v>1988.3009999999999</v>
      </c>
    </row>
    <row r="13" spans="1:24">
      <c r="A13" s="46"/>
      <c r="B13" s="46"/>
      <c r="C13" s="46"/>
      <c r="D13" s="46"/>
      <c r="E13" s="123" t="s">
        <v>41</v>
      </c>
      <c r="F13" s="124"/>
      <c r="G13" s="124"/>
      <c r="H13" s="124"/>
      <c r="I13" s="124"/>
      <c r="J13" s="124"/>
      <c r="K13" s="124"/>
      <c r="L13" s="128"/>
      <c r="M13" s="128"/>
      <c r="N13" s="129"/>
      <c r="O13" s="130"/>
      <c r="P13" s="75"/>
      <c r="Q13" s="76"/>
    </row>
    <row r="14" spans="1:24" ht="15.75" thickBot="1">
      <c r="A14" s="46"/>
      <c r="B14" s="46"/>
      <c r="C14" s="46"/>
      <c r="D14" s="46"/>
      <c r="E14" s="263" t="s">
        <v>103</v>
      </c>
      <c r="F14" s="264"/>
      <c r="G14" s="264"/>
      <c r="H14" s="264"/>
      <c r="I14" s="264"/>
      <c r="J14" s="264"/>
      <c r="K14" s="264"/>
      <c r="L14" s="264"/>
      <c r="M14" s="264"/>
      <c r="N14" s="264"/>
      <c r="O14" s="265"/>
      <c r="P14" s="134" t="s">
        <v>33</v>
      </c>
      <c r="Q14" s="135">
        <v>0.24229999999999999</v>
      </c>
    </row>
    <row r="15" spans="1:24" ht="28.5" customHeight="1">
      <c r="A15" s="46"/>
      <c r="B15" s="46"/>
      <c r="C15" s="46"/>
      <c r="D15" s="46"/>
      <c r="E15" s="266" t="s">
        <v>0</v>
      </c>
      <c r="F15" s="258" t="s">
        <v>6</v>
      </c>
      <c r="G15" s="268" t="s">
        <v>7</v>
      </c>
      <c r="H15" s="258" t="s">
        <v>1</v>
      </c>
      <c r="I15" s="258" t="s">
        <v>62</v>
      </c>
      <c r="J15" s="258" t="s">
        <v>2</v>
      </c>
      <c r="K15" s="258" t="s">
        <v>3</v>
      </c>
      <c r="L15" s="242" t="s">
        <v>35</v>
      </c>
      <c r="M15" s="242"/>
      <c r="N15" s="242"/>
      <c r="O15" s="242" t="s">
        <v>36</v>
      </c>
      <c r="P15" s="242"/>
      <c r="Q15" s="243"/>
      <c r="R15" s="1"/>
      <c r="V15" s="241" t="s">
        <v>34</v>
      </c>
      <c r="W15" s="242"/>
      <c r="X15" s="243"/>
    </row>
    <row r="16" spans="1:24" ht="27.75" customHeight="1" thickBot="1">
      <c r="A16" s="46"/>
      <c r="B16" s="46"/>
      <c r="C16" s="46"/>
      <c r="D16" s="46"/>
      <c r="E16" s="267"/>
      <c r="F16" s="259"/>
      <c r="G16" s="269"/>
      <c r="H16" s="259"/>
      <c r="I16" s="259"/>
      <c r="J16" s="259"/>
      <c r="K16" s="259"/>
      <c r="L16" s="131" t="s">
        <v>66</v>
      </c>
      <c r="M16" s="131" t="s">
        <v>67</v>
      </c>
      <c r="N16" s="136" t="s">
        <v>68</v>
      </c>
      <c r="O16" s="131" t="s">
        <v>66</v>
      </c>
      <c r="P16" s="131" t="s">
        <v>67</v>
      </c>
      <c r="Q16" s="137" t="s">
        <v>47</v>
      </c>
      <c r="R16" s="57"/>
      <c r="V16" s="157" t="s">
        <v>66</v>
      </c>
      <c r="W16" s="131" t="s">
        <v>67</v>
      </c>
      <c r="X16" s="137" t="s">
        <v>68</v>
      </c>
    </row>
    <row r="17" spans="1:24" s="189" customFormat="1" ht="15.75">
      <c r="A17" s="188"/>
      <c r="B17" s="188"/>
      <c r="C17" s="188"/>
      <c r="D17" s="188"/>
      <c r="E17" s="164">
        <v>1</v>
      </c>
      <c r="F17" s="165" t="str">
        <f>COMPOSIÇÃO!H19</f>
        <v>PLACA DE OBRA</v>
      </c>
      <c r="G17" s="166"/>
      <c r="H17" s="166"/>
      <c r="I17" s="166"/>
      <c r="J17" s="166"/>
      <c r="K17" s="166"/>
      <c r="L17" s="166"/>
      <c r="M17" s="166"/>
      <c r="N17" s="167"/>
      <c r="O17" s="168">
        <f>ROUND(SUM(O18:O18),2)</f>
        <v>2439.86</v>
      </c>
      <c r="P17" s="168">
        <f>ROUND(SUM(P18:P18),2)</f>
        <v>430.56</v>
      </c>
      <c r="Q17" s="169">
        <f>ROUND(SUM(Q18:Q18),2)</f>
        <v>2870.42</v>
      </c>
      <c r="V17" s="170"/>
      <c r="W17" s="166"/>
      <c r="X17" s="171"/>
    </row>
    <row r="18" spans="1:24" s="189" customFormat="1" ht="32.25" customHeight="1" thickBot="1">
      <c r="A18" s="188"/>
      <c r="B18" s="188"/>
      <c r="C18" s="188"/>
      <c r="D18" s="172"/>
      <c r="E18" s="173" t="s">
        <v>43</v>
      </c>
      <c r="F18" s="174" t="s">
        <v>76</v>
      </c>
      <c r="G18" s="175" t="s">
        <v>125</v>
      </c>
      <c r="H18" s="176" t="s">
        <v>77</v>
      </c>
      <c r="I18" s="176"/>
      <c r="J18" s="177" t="s">
        <v>49</v>
      </c>
      <c r="K18" s="148">
        <v>4.5</v>
      </c>
      <c r="L18" s="125">
        <f>ROUND(V18*($Q$14+1),2)</f>
        <v>542.19000000000005</v>
      </c>
      <c r="M18" s="125">
        <f>ROUND(W18*($Q$14+1),2)</f>
        <v>95.68</v>
      </c>
      <c r="N18" s="127">
        <f t="shared" ref="N18" si="0">L18+M18</f>
        <v>637.87000000000012</v>
      </c>
      <c r="O18" s="149">
        <f>L18*K18</f>
        <v>2439.8550000000005</v>
      </c>
      <c r="P18" s="149">
        <f>M18*K18</f>
        <v>430.56000000000006</v>
      </c>
      <c r="Q18" s="150">
        <f t="shared" ref="Q18" si="1">O18+P18</f>
        <v>2870.4150000000004</v>
      </c>
      <c r="V18" s="158">
        <f>X18-W18</f>
        <v>436.44000000000005</v>
      </c>
      <c r="W18" s="72">
        <f>ROUND(X18*0.15,2)</f>
        <v>77.02</v>
      </c>
      <c r="X18" s="159">
        <v>513.46</v>
      </c>
    </row>
    <row r="19" spans="1:24" s="189" customFormat="1" ht="15.75">
      <c r="A19" s="188"/>
      <c r="B19" s="188"/>
      <c r="C19" s="188"/>
      <c r="D19" s="188"/>
      <c r="E19" s="164">
        <v>2</v>
      </c>
      <c r="F19" s="165" t="str">
        <f>COMPOSIÇÃO!H28</f>
        <v>PAVIMENTAÇÃO  EM PISO INTERTRAVADO 8 cm</v>
      </c>
      <c r="G19" s="166"/>
      <c r="H19" s="166"/>
      <c r="I19" s="166"/>
      <c r="J19" s="166"/>
      <c r="K19" s="166"/>
      <c r="L19" s="166"/>
      <c r="M19" s="166"/>
      <c r="N19" s="167"/>
      <c r="O19" s="168">
        <f>ROUND(SUM(O20:O21),2)</f>
        <v>202151.95</v>
      </c>
      <c r="P19" s="168">
        <f>ROUND(SUM(P20:P21),2)</f>
        <v>35689.78</v>
      </c>
      <c r="Q19" s="169">
        <f>ROUND(SUM(Q20:Q21),2)</f>
        <v>237841.73</v>
      </c>
      <c r="V19" s="170"/>
      <c r="W19" s="166"/>
      <c r="X19" s="171"/>
    </row>
    <row r="20" spans="1:24" s="189" customFormat="1" ht="47.25" customHeight="1">
      <c r="A20" s="188"/>
      <c r="B20" s="188"/>
      <c r="C20" s="188"/>
      <c r="D20" s="172"/>
      <c r="E20" s="178" t="s">
        <v>128</v>
      </c>
      <c r="F20" s="179" t="s">
        <v>79</v>
      </c>
      <c r="G20" s="161" t="str">
        <f>G18</f>
        <v>SINAPI 04/25</v>
      </c>
      <c r="H20" s="180" t="s">
        <v>78</v>
      </c>
      <c r="I20" s="181"/>
      <c r="J20" s="177" t="s">
        <v>49</v>
      </c>
      <c r="K20" s="72">
        <f>Q12</f>
        <v>1988.3009999999999</v>
      </c>
      <c r="L20" s="125">
        <f>ROUND(V20*($Q$14+1),2)</f>
        <v>85.58</v>
      </c>
      <c r="M20" s="125">
        <f>ROUND(W20*($Q$14+1),2)</f>
        <v>15.11</v>
      </c>
      <c r="N20" s="127">
        <f t="shared" ref="N20" si="2">L20+M20</f>
        <v>100.69</v>
      </c>
      <c r="O20" s="133">
        <f>L20*K20</f>
        <v>170158.79957999999</v>
      </c>
      <c r="P20" s="133">
        <f>M20*K20</f>
        <v>30043.228109999996</v>
      </c>
      <c r="Q20" s="132">
        <f t="shared" ref="Q20" si="3">O20+P20</f>
        <v>200202.02768999999</v>
      </c>
      <c r="V20" s="158">
        <f>X20-W20</f>
        <v>68.89</v>
      </c>
      <c r="W20" s="72">
        <f>ROUND(X20*0.15,2)</f>
        <v>12.16</v>
      </c>
      <c r="X20" s="159">
        <v>81.05</v>
      </c>
    </row>
    <row r="21" spans="1:24" s="189" customFormat="1" ht="31.5" customHeight="1" thickBot="1">
      <c r="A21" s="188"/>
      <c r="B21" s="188"/>
      <c r="C21" s="188"/>
      <c r="D21" s="172"/>
      <c r="E21" s="182" t="s">
        <v>129</v>
      </c>
      <c r="F21" s="183">
        <v>94273</v>
      </c>
      <c r="G21" s="177" t="str">
        <f>G20</f>
        <v>SINAPI 04/25</v>
      </c>
      <c r="H21" s="181" t="s">
        <v>80</v>
      </c>
      <c r="I21" s="181"/>
      <c r="J21" s="177" t="s">
        <v>84</v>
      </c>
      <c r="K21" s="72">
        <f>302+293</f>
        <v>595</v>
      </c>
      <c r="L21" s="125">
        <f>ROUND(V21*($Q$14+1),2)</f>
        <v>53.77</v>
      </c>
      <c r="M21" s="125">
        <f>ROUND(W21*($Q$14+1),2)</f>
        <v>9.49</v>
      </c>
      <c r="N21" s="127">
        <v>63.26</v>
      </c>
      <c r="O21" s="133">
        <f>L21*K21</f>
        <v>31993.15</v>
      </c>
      <c r="P21" s="133">
        <f>M21*K21</f>
        <v>5646.55</v>
      </c>
      <c r="Q21" s="153">
        <f t="shared" ref="Q21:Q25" si="4">O21+P21</f>
        <v>37639.700000000004</v>
      </c>
      <c r="V21" s="158">
        <f t="shared" ref="V21" si="5">X21-W21</f>
        <v>43.28</v>
      </c>
      <c r="W21" s="72">
        <f>ROUND(X21*0.15,2)</f>
        <v>7.64</v>
      </c>
      <c r="X21" s="204">
        <v>50.92</v>
      </c>
    </row>
    <row r="22" spans="1:24" s="189" customFormat="1" ht="15.75">
      <c r="A22" s="188"/>
      <c r="B22" s="188"/>
      <c r="C22" s="188"/>
      <c r="D22" s="188"/>
      <c r="E22" s="164">
        <v>3</v>
      </c>
      <c r="F22" s="190" t="s">
        <v>124</v>
      </c>
      <c r="G22" s="191"/>
      <c r="H22" s="191"/>
      <c r="I22" s="191"/>
      <c r="J22" s="191"/>
      <c r="K22" s="191"/>
      <c r="L22" s="191"/>
      <c r="M22" s="191"/>
      <c r="N22" s="192"/>
      <c r="O22" s="193">
        <f>ROUND(SUM(O23:O25),2)</f>
        <v>1731.27</v>
      </c>
      <c r="P22" s="193">
        <f>ROUND(SUM(P23:P25),2)</f>
        <v>305.63</v>
      </c>
      <c r="Q22" s="194">
        <f>ROUND(SUM(Q23:Q25),2)</f>
        <v>2036.9</v>
      </c>
      <c r="V22" s="170"/>
      <c r="W22" s="166"/>
      <c r="X22" s="185"/>
    </row>
    <row r="23" spans="1:24" s="189" customFormat="1" ht="27.75" customHeight="1">
      <c r="A23" s="188"/>
      <c r="B23" s="188"/>
      <c r="C23" s="188"/>
      <c r="D23" s="172"/>
      <c r="E23" s="195" t="s">
        <v>130</v>
      </c>
      <c r="F23" s="196">
        <v>34723</v>
      </c>
      <c r="G23" s="197" t="str">
        <f>G21</f>
        <v>SINAPI 04/25</v>
      </c>
      <c r="H23" s="198" t="s">
        <v>81</v>
      </c>
      <c r="I23" s="198"/>
      <c r="J23" s="197" t="s">
        <v>49</v>
      </c>
      <c r="K23" s="199">
        <f>0.3+0.4+0.28</f>
        <v>0.98</v>
      </c>
      <c r="L23" s="199">
        <f>ROUND(V23*($Q$14+1),2)</f>
        <v>390.29</v>
      </c>
      <c r="M23" s="199">
        <f>ROUND(W23*($Q$14+1),2)</f>
        <v>68.87</v>
      </c>
      <c r="N23" s="200">
        <f t="shared" ref="N23" si="6">L23+M23</f>
        <v>459.16</v>
      </c>
      <c r="O23" s="201">
        <f>L23*K23</f>
        <v>382.48419999999999</v>
      </c>
      <c r="P23" s="201">
        <f>M23*K23</f>
        <v>67.49260000000001</v>
      </c>
      <c r="Q23" s="202">
        <f t="shared" ref="Q23:Q24" si="7">O23+P23</f>
        <v>449.97680000000003</v>
      </c>
      <c r="V23" s="158">
        <f>X23-W23</f>
        <v>314.17</v>
      </c>
      <c r="W23" s="72">
        <f>ROUND(X23*0.15,2)</f>
        <v>55.44</v>
      </c>
      <c r="X23" s="184">
        <v>369.61</v>
      </c>
    </row>
    <row r="24" spans="1:24" s="189" customFormat="1" ht="27.75" customHeight="1">
      <c r="A24" s="188"/>
      <c r="B24" s="188"/>
      <c r="C24" s="188"/>
      <c r="D24" s="172"/>
      <c r="E24" s="178" t="s">
        <v>131</v>
      </c>
      <c r="F24" s="183">
        <v>92335</v>
      </c>
      <c r="G24" s="177" t="str">
        <f>G23</f>
        <v>SINAPI 04/25</v>
      </c>
      <c r="H24" s="181" t="s">
        <v>82</v>
      </c>
      <c r="I24" s="181"/>
      <c r="J24" s="177" t="s">
        <v>84</v>
      </c>
      <c r="K24" s="72">
        <v>12</v>
      </c>
      <c r="L24" s="125">
        <f t="shared" ref="L24:L25" si="8">ROUND(V24*($Q$14+1),2)</f>
        <v>90.5</v>
      </c>
      <c r="M24" s="125">
        <f t="shared" ref="M24:M25" si="9">ROUND(W24*($Q$14+1),2)</f>
        <v>15.98</v>
      </c>
      <c r="N24" s="127">
        <f t="shared" ref="N24:N25" si="10">L24+M24</f>
        <v>106.48</v>
      </c>
      <c r="O24" s="133">
        <f>L24*K24</f>
        <v>1086</v>
      </c>
      <c r="P24" s="133">
        <f>M24*K24</f>
        <v>191.76</v>
      </c>
      <c r="Q24" s="153">
        <f t="shared" si="7"/>
        <v>1277.76</v>
      </c>
      <c r="V24" s="158">
        <f t="shared" ref="V24:V25" si="11">X24-W24</f>
        <v>72.849999999999994</v>
      </c>
      <c r="W24" s="72">
        <f t="shared" ref="W24:W25" si="12">ROUND(X24*0.15,2)</f>
        <v>12.86</v>
      </c>
      <c r="X24" s="184">
        <v>85.71</v>
      </c>
    </row>
    <row r="25" spans="1:24" s="189" customFormat="1" ht="27.75" customHeight="1" thickBot="1">
      <c r="A25" s="188"/>
      <c r="B25" s="188"/>
      <c r="C25" s="188"/>
      <c r="D25" s="172"/>
      <c r="E25" s="178" t="s">
        <v>132</v>
      </c>
      <c r="F25" s="179">
        <v>94964</v>
      </c>
      <c r="G25" s="177" t="str">
        <f>G24</f>
        <v>SINAPI 04/25</v>
      </c>
      <c r="H25" s="186" t="s">
        <v>83</v>
      </c>
      <c r="I25" s="186"/>
      <c r="J25" s="161" t="s">
        <v>85</v>
      </c>
      <c r="K25" s="73">
        <f>4*0.12</f>
        <v>0.48</v>
      </c>
      <c r="L25" s="125">
        <f t="shared" si="8"/>
        <v>547.47</v>
      </c>
      <c r="M25" s="125">
        <f t="shared" si="9"/>
        <v>96.61</v>
      </c>
      <c r="N25" s="127">
        <f t="shared" si="10"/>
        <v>644.08000000000004</v>
      </c>
      <c r="O25" s="152">
        <f>L25*K25</f>
        <v>262.78559999999999</v>
      </c>
      <c r="P25" s="152">
        <f>M25*K25</f>
        <v>46.372799999999998</v>
      </c>
      <c r="Q25" s="154">
        <f t="shared" si="4"/>
        <v>309.15839999999997</v>
      </c>
      <c r="V25" s="160">
        <f t="shared" si="11"/>
        <v>440.69000000000005</v>
      </c>
      <c r="W25" s="148">
        <f t="shared" si="12"/>
        <v>77.77</v>
      </c>
      <c r="X25" s="187">
        <v>518.46</v>
      </c>
    </row>
    <row r="26" spans="1:24" ht="34.5" customHeight="1" thickBot="1">
      <c r="A26" s="46"/>
      <c r="B26" s="52"/>
      <c r="C26" s="46"/>
      <c r="D26" s="46"/>
      <c r="E26" s="238" t="s">
        <v>47</v>
      </c>
      <c r="F26" s="239"/>
      <c r="G26" s="239"/>
      <c r="H26" s="239"/>
      <c r="I26" s="239"/>
      <c r="J26" s="239"/>
      <c r="K26" s="239"/>
      <c r="L26" s="239"/>
      <c r="M26" s="239"/>
      <c r="N26" s="240"/>
      <c r="O26" s="138">
        <f>SUM(O17,O19,O22)</f>
        <v>206323.08</v>
      </c>
      <c r="P26" s="138">
        <f>SUM(P17,P19,P22)</f>
        <v>36425.969999999994</v>
      </c>
      <c r="Q26" s="138">
        <f>SUM(Q17,Q19,Q22)</f>
        <v>242749.05000000002</v>
      </c>
    </row>
    <row r="27" spans="1:24" ht="20.25" customHeight="1" thickBot="1">
      <c r="A27" s="46"/>
      <c r="B27" s="52"/>
      <c r="C27" s="46"/>
      <c r="D27" s="46"/>
      <c r="E27" s="65"/>
      <c r="F27" s="65"/>
      <c r="G27" s="65"/>
      <c r="H27" s="66"/>
      <c r="I27" s="66"/>
      <c r="J27" s="66"/>
      <c r="K27" s="66"/>
      <c r="L27" s="66"/>
      <c r="M27" s="66"/>
      <c r="N27" s="67"/>
      <c r="O27" s="67"/>
      <c r="P27" s="67"/>
      <c r="Q27" s="67"/>
    </row>
    <row r="28" spans="1:24" ht="20.25" customHeight="1" thickBot="1">
      <c r="A28" s="46"/>
      <c r="B28" s="52"/>
      <c r="C28" s="46"/>
      <c r="D28" s="46"/>
      <c r="E28" s="247" t="s">
        <v>133</v>
      </c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9"/>
    </row>
    <row r="29" spans="1:24" ht="25.5" customHeight="1">
      <c r="A29" s="46"/>
      <c r="B29" s="52"/>
      <c r="C29" s="142"/>
      <c r="D29" s="46"/>
      <c r="E29" s="29"/>
      <c r="F29" s="29"/>
      <c r="G29" s="29"/>
      <c r="H29" s="29"/>
      <c r="I29" s="29"/>
      <c r="J29" s="251" t="s">
        <v>86</v>
      </c>
      <c r="K29" s="251"/>
      <c r="L29" s="251"/>
      <c r="M29" s="251"/>
      <c r="N29" s="251"/>
      <c r="O29" s="251"/>
      <c r="P29" s="251"/>
      <c r="Q29" s="251"/>
    </row>
    <row r="30" spans="1:24" ht="25.5" customHeight="1">
      <c r="A30" s="46"/>
      <c r="B30" s="52"/>
      <c r="C30" s="46"/>
      <c r="D30" s="46"/>
      <c r="E30" s="29"/>
      <c r="F30" s="29"/>
      <c r="G30" s="29"/>
      <c r="H30" s="59"/>
      <c r="I30" s="62"/>
      <c r="J30" s="29"/>
      <c r="K30" s="41"/>
      <c r="L30" s="58"/>
      <c r="M30" s="58"/>
      <c r="N30" s="32"/>
      <c r="O30" s="121"/>
      <c r="P30" s="121"/>
      <c r="Q30" s="33"/>
    </row>
    <row r="31" spans="1:24" ht="13.5" customHeight="1">
      <c r="A31" s="46"/>
      <c r="B31" s="52"/>
      <c r="C31" s="46"/>
      <c r="D31" s="46"/>
      <c r="E31" s="29"/>
      <c r="F31" s="77"/>
      <c r="G31" s="29"/>
      <c r="H31" s="29"/>
      <c r="I31" s="29"/>
      <c r="J31" s="29"/>
      <c r="K31" s="41"/>
      <c r="L31" s="58"/>
      <c r="M31" s="58"/>
      <c r="N31" s="32"/>
      <c r="O31" s="121"/>
      <c r="P31" s="121"/>
      <c r="Q31" s="33"/>
    </row>
    <row r="32" spans="1:24">
      <c r="B32" s="52"/>
      <c r="E32" s="29"/>
      <c r="F32" s="29"/>
      <c r="G32" s="29"/>
      <c r="H32" s="122"/>
      <c r="I32" s="122"/>
      <c r="J32" s="122"/>
      <c r="K32" s="58"/>
      <c r="L32" s="58"/>
      <c r="M32" s="58"/>
      <c r="N32" s="32"/>
      <c r="O32" s="121"/>
      <c r="P32" s="121"/>
      <c r="Q32" s="33"/>
    </row>
    <row r="33" spans="2:17" ht="15" customHeight="1">
      <c r="B33" s="52"/>
      <c r="E33" s="29"/>
      <c r="F33" s="29"/>
      <c r="G33" s="29"/>
      <c r="H33" s="244"/>
      <c r="I33" s="244"/>
      <c r="J33" s="244"/>
      <c r="K33" s="244"/>
      <c r="L33" s="58"/>
      <c r="M33" s="58"/>
      <c r="N33" s="32"/>
      <c r="O33" s="121"/>
      <c r="P33" s="121"/>
      <c r="Q33" s="33"/>
    </row>
    <row r="34" spans="2:17" ht="15.75">
      <c r="B34" s="52"/>
      <c r="E34" s="16"/>
      <c r="F34" s="163"/>
      <c r="G34" s="163"/>
      <c r="H34" s="245" t="s">
        <v>126</v>
      </c>
      <c r="I34" s="245"/>
      <c r="J34" s="245"/>
      <c r="K34" s="245"/>
      <c r="L34" s="120"/>
      <c r="M34" s="120"/>
      <c r="N34" s="32"/>
      <c r="O34" s="121"/>
      <c r="P34" s="121"/>
      <c r="Q34" s="33"/>
    </row>
    <row r="35" spans="2:17">
      <c r="B35" s="52"/>
      <c r="E35" s="15"/>
      <c r="F35" s="15"/>
      <c r="G35" s="15"/>
      <c r="H35" s="246" t="s">
        <v>127</v>
      </c>
      <c r="I35" s="246"/>
      <c r="J35" s="246"/>
      <c r="K35" s="246"/>
      <c r="L35" s="119"/>
      <c r="M35" s="119"/>
      <c r="N35" s="32"/>
      <c r="O35" s="121"/>
      <c r="P35" s="121"/>
      <c r="Q35" s="33"/>
    </row>
    <row r="36" spans="2:17">
      <c r="B36" s="52"/>
      <c r="E36" s="15"/>
      <c r="F36" s="15"/>
      <c r="G36" s="15"/>
      <c r="H36" s="246"/>
      <c r="I36" s="246"/>
      <c r="J36" s="246"/>
      <c r="K36" s="246"/>
      <c r="L36" s="119"/>
      <c r="M36" s="119"/>
      <c r="N36" s="32"/>
      <c r="O36" s="121"/>
      <c r="P36" s="121"/>
      <c r="Q36" s="33"/>
    </row>
    <row r="37" spans="2:17">
      <c r="B37" s="52"/>
      <c r="E37" s="9"/>
      <c r="F37" s="9"/>
      <c r="G37" s="2"/>
      <c r="H37" s="2"/>
      <c r="I37" s="2"/>
      <c r="J37" s="39"/>
      <c r="K37" s="39"/>
      <c r="L37" s="39"/>
      <c r="M37" s="39"/>
      <c r="N37" s="39"/>
      <c r="O37" s="39"/>
      <c r="P37" s="39"/>
      <c r="Q37" s="39"/>
    </row>
    <row r="38" spans="2:17">
      <c r="B38" s="52"/>
      <c r="E38" s="9"/>
      <c r="F38" s="9"/>
      <c r="G38" s="2"/>
      <c r="H38" s="2"/>
      <c r="I38" s="2"/>
      <c r="J38" s="2"/>
      <c r="K38" s="7"/>
      <c r="L38" s="7"/>
      <c r="M38" s="7"/>
      <c r="N38" s="7"/>
      <c r="O38" s="7"/>
      <c r="P38" s="7"/>
      <c r="Q38" s="7"/>
    </row>
    <row r="39" spans="2:17">
      <c r="B39" s="52"/>
      <c r="E39" s="9"/>
      <c r="F39" s="9"/>
      <c r="G39" s="2"/>
      <c r="H39" s="2"/>
      <c r="I39" s="2"/>
      <c r="J39" s="2"/>
      <c r="K39" s="7"/>
      <c r="L39" s="26"/>
      <c r="M39" s="26"/>
      <c r="N39" s="27"/>
      <c r="O39" s="7"/>
      <c r="P39" s="7"/>
      <c r="Q39" s="7"/>
    </row>
    <row r="40" spans="2:17" ht="15" customHeight="1">
      <c r="B40" s="52"/>
      <c r="E40" s="9"/>
      <c r="F40" s="9"/>
      <c r="G40" s="16"/>
      <c r="H40" s="16"/>
      <c r="I40" s="16"/>
      <c r="J40" s="16"/>
      <c r="K40" s="7"/>
      <c r="L40" s="26"/>
      <c r="M40" s="26"/>
      <c r="N40" s="27"/>
      <c r="O40" s="7"/>
      <c r="P40" s="7"/>
      <c r="Q40" s="7"/>
    </row>
    <row r="41" spans="2:17">
      <c r="B41" s="52"/>
      <c r="E41" s="9"/>
      <c r="F41" s="9"/>
      <c r="G41" s="15"/>
      <c r="H41" s="15"/>
      <c r="I41" s="15"/>
      <c r="J41" s="15"/>
      <c r="K41" s="7"/>
      <c r="L41" s="26"/>
      <c r="M41" s="26"/>
      <c r="N41" s="27"/>
      <c r="O41" s="7"/>
      <c r="P41" s="7"/>
      <c r="Q41" s="7"/>
    </row>
    <row r="42" spans="2:17">
      <c r="B42" s="52"/>
      <c r="E42" s="9"/>
      <c r="F42" s="9"/>
      <c r="G42" s="15"/>
      <c r="H42" s="15"/>
      <c r="I42" s="15"/>
      <c r="J42" s="15"/>
      <c r="K42" s="7"/>
      <c r="L42" s="26"/>
      <c r="M42" s="26"/>
      <c r="N42" s="27"/>
      <c r="O42" s="7"/>
      <c r="P42" s="7"/>
      <c r="Q42" s="7"/>
    </row>
    <row r="43" spans="2:17">
      <c r="B43" s="52"/>
      <c r="E43" s="9"/>
      <c r="F43" s="9"/>
      <c r="G43" s="2"/>
      <c r="H43" s="2"/>
      <c r="I43" s="2"/>
      <c r="J43" s="2"/>
      <c r="K43" s="7"/>
      <c r="O43" s="7"/>
      <c r="P43" s="7"/>
      <c r="Q43" s="7"/>
    </row>
    <row r="44" spans="2:17">
      <c r="B44" s="52"/>
      <c r="E44" s="3"/>
      <c r="F44" s="3"/>
      <c r="G44" s="3"/>
      <c r="H44" s="3"/>
      <c r="I44" s="3"/>
      <c r="J44" s="2"/>
      <c r="K44" s="6"/>
      <c r="L44" s="6"/>
      <c r="M44" s="6"/>
      <c r="N44" s="6"/>
      <c r="O44" s="6"/>
      <c r="P44" s="6"/>
      <c r="Q44" s="6"/>
    </row>
    <row r="45" spans="2:17">
      <c r="B45" s="52"/>
      <c r="F45" s="3"/>
      <c r="G45" s="3"/>
      <c r="H45" s="3"/>
      <c r="I45" s="3"/>
      <c r="J45" s="2"/>
      <c r="K45" s="6"/>
      <c r="L45" s="6"/>
      <c r="M45" s="6"/>
      <c r="N45" s="6"/>
      <c r="O45" s="6"/>
      <c r="P45" s="6"/>
      <c r="Q45" s="6"/>
    </row>
    <row r="46" spans="2:17">
      <c r="B46" s="52"/>
      <c r="F46" s="3"/>
      <c r="G46" s="3"/>
      <c r="H46" s="3"/>
      <c r="I46" s="3"/>
      <c r="J46" s="2"/>
      <c r="K46" s="3"/>
      <c r="L46" s="3"/>
      <c r="M46" s="3"/>
      <c r="N46" s="3"/>
      <c r="O46" s="3"/>
      <c r="P46" s="3"/>
      <c r="Q46" s="3"/>
    </row>
    <row r="47" spans="2:17">
      <c r="B47" s="52"/>
      <c r="E47" s="3"/>
      <c r="F47" s="3"/>
      <c r="G47" s="252"/>
      <c r="H47" s="252"/>
      <c r="I47" s="60"/>
      <c r="J47" s="2"/>
      <c r="K47" s="3"/>
      <c r="L47" s="3"/>
      <c r="M47" s="3"/>
      <c r="N47" s="3"/>
      <c r="O47" s="3"/>
      <c r="P47" s="3"/>
      <c r="Q47" s="3"/>
    </row>
    <row r="48" spans="2:17">
      <c r="B48" s="52"/>
      <c r="E48" s="3"/>
      <c r="F48" s="3"/>
      <c r="G48" s="250"/>
      <c r="H48" s="250"/>
      <c r="I48" s="61"/>
      <c r="J48" s="2"/>
      <c r="K48" s="3"/>
      <c r="L48" s="3"/>
      <c r="M48" s="3"/>
      <c r="N48" s="3"/>
      <c r="O48" s="3"/>
      <c r="P48" s="3"/>
      <c r="Q48" s="3"/>
    </row>
    <row r="49" spans="1:17">
      <c r="B49" s="52"/>
      <c r="E49" s="3"/>
      <c r="F49" s="3"/>
      <c r="G49" s="250"/>
      <c r="H49" s="250"/>
      <c r="I49" s="61"/>
      <c r="J49" s="2"/>
      <c r="K49" s="147"/>
      <c r="L49" s="3"/>
      <c r="M49" s="3"/>
      <c r="N49" s="3"/>
      <c r="O49" s="3"/>
      <c r="P49" s="3"/>
      <c r="Q49" s="3"/>
    </row>
    <row r="50" spans="1:17">
      <c r="B50" s="52"/>
      <c r="E50" s="3"/>
      <c r="F50" s="3"/>
      <c r="G50" s="9"/>
      <c r="H50" s="9"/>
      <c r="I50" s="9"/>
      <c r="J50" s="2"/>
      <c r="K50" s="147"/>
      <c r="L50" s="3"/>
      <c r="M50" s="3"/>
      <c r="N50" s="3"/>
      <c r="O50" s="3"/>
      <c r="P50" s="3"/>
      <c r="Q50" s="3"/>
    </row>
    <row r="51" spans="1:17">
      <c r="B51" s="52"/>
      <c r="E51" s="3"/>
      <c r="F51" s="3"/>
      <c r="G51" s="3"/>
      <c r="H51" s="3"/>
      <c r="I51" s="3"/>
      <c r="J51" s="2"/>
      <c r="K51" s="147"/>
      <c r="L51" s="3"/>
      <c r="M51" s="3"/>
      <c r="N51" s="3"/>
      <c r="O51" s="3"/>
      <c r="P51" s="3"/>
      <c r="Q51" s="3"/>
    </row>
    <row r="52" spans="1:17">
      <c r="B52" s="52"/>
      <c r="E52" s="3"/>
      <c r="F52" s="3"/>
      <c r="G52" s="3"/>
      <c r="H52" s="3"/>
      <c r="I52" s="3"/>
      <c r="J52" s="2"/>
      <c r="K52" s="147"/>
      <c r="L52" s="3"/>
      <c r="M52" s="3"/>
      <c r="N52" s="3"/>
      <c r="O52" s="3"/>
      <c r="P52" s="3"/>
      <c r="Q52" s="3"/>
    </row>
    <row r="53" spans="1:17">
      <c r="B53" s="52"/>
      <c r="E53" s="3"/>
      <c r="F53" s="3"/>
      <c r="G53" s="3"/>
      <c r="H53" s="3"/>
      <c r="I53" s="3"/>
      <c r="J53" s="2"/>
      <c r="K53" s="147"/>
      <c r="L53" s="3"/>
      <c r="M53" s="3"/>
      <c r="N53" s="3"/>
      <c r="O53" s="3"/>
      <c r="P53" s="3"/>
      <c r="Q53" s="3"/>
    </row>
    <row r="54" spans="1:17">
      <c r="A54" s="46"/>
      <c r="B54" s="52"/>
      <c r="C54" s="46"/>
      <c r="D54" s="46"/>
      <c r="K54" s="147"/>
    </row>
    <row r="55" spans="1:17">
      <c r="A55" s="46"/>
      <c r="B55" s="46"/>
      <c r="C55" s="46"/>
      <c r="D55" s="46"/>
      <c r="K55" s="147"/>
    </row>
    <row r="56" spans="1:17">
      <c r="A56" s="46"/>
      <c r="B56" s="46"/>
      <c r="C56" s="46"/>
      <c r="D56" s="46"/>
      <c r="K56" s="147"/>
    </row>
    <row r="57" spans="1:17" ht="15" customHeight="1">
      <c r="A57" s="46"/>
      <c r="B57" s="46"/>
      <c r="C57" s="46"/>
      <c r="D57" s="46"/>
      <c r="K57" s="147"/>
    </row>
    <row r="58" spans="1:17" ht="15" customHeight="1">
      <c r="A58" s="46"/>
      <c r="B58" s="46"/>
      <c r="C58" s="46"/>
      <c r="D58" s="46"/>
      <c r="K58" s="147"/>
    </row>
    <row r="59" spans="1:17" ht="15" customHeight="1">
      <c r="A59" s="46"/>
      <c r="B59" s="46"/>
      <c r="C59" s="46"/>
      <c r="D59" s="46"/>
      <c r="K59" s="147"/>
    </row>
    <row r="60" spans="1:17" ht="15" customHeight="1">
      <c r="A60" s="46"/>
      <c r="B60" s="46"/>
      <c r="C60" s="46"/>
      <c r="D60" s="46"/>
      <c r="K60" s="147"/>
    </row>
    <row r="61" spans="1:17">
      <c r="A61" s="46"/>
      <c r="B61" s="46"/>
      <c r="C61" s="46"/>
      <c r="D61" s="46"/>
      <c r="K61" s="147"/>
    </row>
    <row r="62" spans="1:17">
      <c r="A62" s="46"/>
      <c r="B62" s="46"/>
      <c r="C62" s="46"/>
      <c r="D62" s="46"/>
      <c r="K62" s="147"/>
    </row>
    <row r="63" spans="1:17">
      <c r="A63" s="46"/>
      <c r="B63" s="46"/>
      <c r="C63" s="46"/>
      <c r="D63" s="46"/>
      <c r="K63" s="147"/>
    </row>
    <row r="64" spans="1:17">
      <c r="A64" s="46"/>
      <c r="B64" s="46"/>
      <c r="C64" s="46"/>
      <c r="D64" s="46"/>
      <c r="K64" s="147"/>
    </row>
    <row r="65" spans="1:11">
      <c r="A65" s="46"/>
      <c r="B65" s="46"/>
      <c r="C65" s="46"/>
      <c r="D65" s="46"/>
      <c r="K65" s="147"/>
    </row>
    <row r="66" spans="1:11">
      <c r="A66" s="46"/>
      <c r="B66" s="46"/>
      <c r="C66" s="46"/>
      <c r="D66" s="46"/>
      <c r="K66" s="147"/>
    </row>
    <row r="67" spans="1:11">
      <c r="A67" s="46"/>
      <c r="B67" s="46"/>
      <c r="C67" s="46"/>
      <c r="D67" s="46"/>
      <c r="K67" s="147"/>
    </row>
    <row r="68" spans="1:11">
      <c r="K68" s="147"/>
    </row>
    <row r="69" spans="1:11">
      <c r="K69" s="147"/>
    </row>
    <row r="70" spans="1:11">
      <c r="K70" s="147"/>
    </row>
    <row r="71" spans="1:11">
      <c r="K71" s="147"/>
    </row>
    <row r="72" spans="1:11">
      <c r="K72" s="147"/>
    </row>
    <row r="73" spans="1:11">
      <c r="K73" s="147"/>
    </row>
    <row r="74" spans="1:11">
      <c r="K74" s="147"/>
    </row>
  </sheetData>
  <mergeCells count="26">
    <mergeCell ref="E8:Q8"/>
    <mergeCell ref="E9:Q9"/>
    <mergeCell ref="E10:Q10"/>
    <mergeCell ref="E11:Q11"/>
    <mergeCell ref="L15:N15"/>
    <mergeCell ref="H15:H16"/>
    <mergeCell ref="I15:I16"/>
    <mergeCell ref="J15:J16"/>
    <mergeCell ref="K15:K16"/>
    <mergeCell ref="E12:O12"/>
    <mergeCell ref="E14:O14"/>
    <mergeCell ref="E15:E16"/>
    <mergeCell ref="F15:F16"/>
    <mergeCell ref="G15:G16"/>
    <mergeCell ref="O15:Q15"/>
    <mergeCell ref="G48:H48"/>
    <mergeCell ref="G49:H49"/>
    <mergeCell ref="J29:Q29"/>
    <mergeCell ref="G47:H47"/>
    <mergeCell ref="H36:K36"/>
    <mergeCell ref="E26:N26"/>
    <mergeCell ref="V15:X15"/>
    <mergeCell ref="H33:K33"/>
    <mergeCell ref="H34:K34"/>
    <mergeCell ref="H35:K35"/>
    <mergeCell ref="E28:Q28"/>
  </mergeCells>
  <phoneticPr fontId="22" type="noConversion"/>
  <printOptions horizontalCentered="1"/>
  <pageMargins left="0.70866141732283472" right="0.70866141732283472" top="0.35433070866141736" bottom="0.74803149606299213" header="0.31496062992125984" footer="0.31496062992125984"/>
  <pageSetup paperSize="9" scale="60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8B2B-FD36-4ECC-9952-55BCEFCE3918}">
  <dimension ref="H7:I16"/>
  <sheetViews>
    <sheetView workbookViewId="0">
      <selection activeCell="G21" sqref="G21"/>
    </sheetView>
  </sheetViews>
  <sheetFormatPr defaultRowHeight="15"/>
  <cols>
    <col min="8" max="8" width="19" customWidth="1"/>
    <col min="9" max="9" width="10.28515625" customWidth="1"/>
  </cols>
  <sheetData>
    <row r="7" spans="8:9" ht="15.75" thickBot="1"/>
    <row r="8" spans="8:9" ht="15.75" thickBot="1">
      <c r="H8" s="270" t="s">
        <v>138</v>
      </c>
      <c r="I8" s="271"/>
    </row>
    <row r="9" spans="8:9">
      <c r="H9" s="206" t="s">
        <v>139</v>
      </c>
      <c r="I9" s="207" t="s">
        <v>68</v>
      </c>
    </row>
    <row r="10" spans="8:9">
      <c r="H10" s="208" t="s">
        <v>140</v>
      </c>
      <c r="I10" s="209">
        <f>ORÇAMENTO!K20</f>
        <v>1988.3009999999999</v>
      </c>
    </row>
    <row r="11" spans="8:9">
      <c r="H11" s="210" t="s">
        <v>141</v>
      </c>
      <c r="I11" s="209">
        <f>ORÇAMENTO!K21</f>
        <v>595</v>
      </c>
    </row>
    <row r="12" spans="8:9">
      <c r="H12" s="211" t="s">
        <v>142</v>
      </c>
      <c r="I12" s="212">
        <v>11</v>
      </c>
    </row>
    <row r="13" spans="8:9">
      <c r="H13" s="211" t="s">
        <v>143</v>
      </c>
      <c r="I13" s="212">
        <v>25</v>
      </c>
    </row>
    <row r="14" spans="8:9">
      <c r="H14" s="211" t="s">
        <v>144</v>
      </c>
      <c r="I14" s="212">
        <v>12</v>
      </c>
    </row>
    <row r="15" spans="8:9" ht="29.25" customHeight="1">
      <c r="H15" s="213" t="s">
        <v>145</v>
      </c>
      <c r="I15" s="214">
        <v>1</v>
      </c>
    </row>
    <row r="16" spans="8:9" ht="33" customHeight="1" thickBot="1">
      <c r="H16" s="215" t="s">
        <v>146</v>
      </c>
      <c r="I16" s="216">
        <v>7</v>
      </c>
    </row>
  </sheetData>
  <mergeCells count="1">
    <mergeCell ref="H8:I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Q77"/>
  <sheetViews>
    <sheetView topLeftCell="A5" zoomScale="96" zoomScaleNormal="96" workbookViewId="0">
      <selection activeCell="B32" sqref="B32"/>
    </sheetView>
  </sheetViews>
  <sheetFormatPr defaultRowHeight="15"/>
  <cols>
    <col min="1" max="3" width="9.140625" style="20"/>
    <col min="4" max="4" width="14.5703125" style="20" customWidth="1"/>
    <col min="5" max="5" width="8.28515625" style="20" customWidth="1"/>
    <col min="6" max="6" width="7.140625" style="20" customWidth="1"/>
    <col min="7" max="7" width="20" style="20" customWidth="1"/>
    <col min="8" max="8" width="13" style="20" customWidth="1"/>
    <col min="9" max="9" width="17.28515625" style="20" customWidth="1"/>
    <col min="10" max="10" width="19" style="20" customWidth="1"/>
    <col min="11" max="11" width="10" style="42" customWidth="1"/>
    <col min="12" max="12" width="8" style="57" customWidth="1"/>
    <col min="13" max="13" width="14.140625" style="20" customWidth="1"/>
    <col min="14" max="14" width="12" style="20" customWidth="1"/>
    <col min="15" max="15" width="15.42578125" style="20" customWidth="1"/>
    <col min="16" max="16" width="9.140625" style="20" customWidth="1"/>
    <col min="17" max="16384" width="9.140625" style="20"/>
  </cols>
  <sheetData>
    <row r="4" spans="1:15">
      <c r="N4" s="43"/>
      <c r="O4" s="43"/>
    </row>
    <row r="5" spans="1:15">
      <c r="N5" s="43"/>
      <c r="O5" s="43"/>
    </row>
    <row r="6" spans="1:15">
      <c r="N6" s="44"/>
      <c r="O6" s="44"/>
    </row>
    <row r="9" spans="1:15">
      <c r="F9" s="253" t="s">
        <v>5</v>
      </c>
      <c r="G9" s="253"/>
      <c r="H9" s="253"/>
      <c r="I9" s="253"/>
      <c r="J9" s="253"/>
      <c r="K9" s="253"/>
      <c r="L9" s="253"/>
      <c r="M9" s="253"/>
      <c r="N9" s="253"/>
      <c r="O9" s="253"/>
    </row>
    <row r="10" spans="1:15">
      <c r="F10" s="253" t="s">
        <v>4</v>
      </c>
      <c r="G10" s="253"/>
      <c r="H10" s="253"/>
      <c r="I10" s="253"/>
      <c r="J10" s="253"/>
      <c r="K10" s="253"/>
      <c r="L10" s="253"/>
      <c r="M10" s="253"/>
      <c r="N10" s="253"/>
      <c r="O10" s="253"/>
    </row>
    <row r="11" spans="1:15" ht="15.75">
      <c r="F11" s="254" t="s">
        <v>8</v>
      </c>
      <c r="G11" s="254"/>
      <c r="H11" s="254"/>
      <c r="I11" s="254"/>
      <c r="J11" s="254"/>
      <c r="K11" s="254"/>
      <c r="L11" s="254"/>
      <c r="M11" s="254"/>
      <c r="N11" s="254"/>
      <c r="O11" s="254"/>
    </row>
    <row r="12" spans="1:15" ht="15.75" thickBot="1"/>
    <row r="13" spans="1:15" ht="18.75" thickBot="1">
      <c r="F13" s="255" t="s">
        <v>52</v>
      </c>
      <c r="G13" s="256"/>
      <c r="H13" s="256"/>
      <c r="I13" s="256"/>
      <c r="J13" s="256"/>
      <c r="K13" s="256"/>
      <c r="L13" s="256"/>
      <c r="M13" s="256"/>
      <c r="N13" s="256"/>
      <c r="O13" s="257"/>
    </row>
    <row r="14" spans="1:15">
      <c r="A14" s="45"/>
      <c r="B14" s="46"/>
      <c r="C14" s="46"/>
      <c r="D14" s="46"/>
      <c r="E14" s="47"/>
      <c r="F14" s="260" t="str">
        <f>ORÇAMENTO!E12</f>
        <v>OBRA: Pavimentação Acesso Boa Vista - Trecho 02</v>
      </c>
      <c r="G14" s="272"/>
      <c r="H14" s="272"/>
      <c r="I14" s="272"/>
      <c r="J14" s="272"/>
      <c r="K14" s="272"/>
      <c r="L14" s="272"/>
      <c r="M14" s="272"/>
      <c r="N14" s="272"/>
      <c r="O14" s="273"/>
    </row>
    <row r="15" spans="1:15">
      <c r="A15" s="46"/>
      <c r="B15" s="46"/>
      <c r="C15" s="46"/>
      <c r="D15" s="46"/>
      <c r="E15" s="48"/>
      <c r="F15" s="274" t="s">
        <v>41</v>
      </c>
      <c r="G15" s="275"/>
      <c r="H15" s="275"/>
      <c r="I15" s="275"/>
      <c r="J15" s="275"/>
      <c r="K15" s="275"/>
      <c r="L15" s="275"/>
      <c r="M15" s="275"/>
      <c r="N15" s="275"/>
      <c r="O15" s="276"/>
    </row>
    <row r="16" spans="1:15" ht="15.75" thickBot="1">
      <c r="A16" s="46"/>
      <c r="B16" s="46"/>
      <c r="C16" s="46"/>
      <c r="D16" s="46"/>
      <c r="E16" s="48"/>
      <c r="F16" s="277" t="str">
        <f>ORÇAMENTO!E14</f>
        <v>LOCAL: Linha Boa Vista</v>
      </c>
      <c r="G16" s="278"/>
      <c r="H16" s="278"/>
      <c r="I16" s="278"/>
      <c r="J16" s="278"/>
      <c r="K16" s="278"/>
      <c r="L16" s="278"/>
      <c r="M16" s="278"/>
      <c r="N16" s="278"/>
      <c r="O16" s="279"/>
    </row>
    <row r="17" spans="1:16" ht="15.75" thickBot="1">
      <c r="A17" s="46"/>
      <c r="B17" s="46"/>
      <c r="C17" s="46"/>
      <c r="D17" s="46"/>
      <c r="E17" s="48"/>
      <c r="F17" s="280"/>
      <c r="G17" s="281"/>
      <c r="H17" s="281"/>
      <c r="I17" s="281"/>
      <c r="J17" s="281"/>
      <c r="K17" s="281"/>
      <c r="L17" s="281"/>
      <c r="M17" s="281"/>
      <c r="N17" s="281"/>
      <c r="O17" s="282"/>
    </row>
    <row r="18" spans="1:16" ht="33.75" customHeight="1" thickBot="1">
      <c r="A18" s="46"/>
      <c r="B18" s="46"/>
      <c r="C18" s="46"/>
      <c r="D18" s="46"/>
      <c r="E18" s="48"/>
      <c r="F18" s="11" t="s">
        <v>0</v>
      </c>
      <c r="G18" s="218" t="s">
        <v>6</v>
      </c>
      <c r="H18" s="25" t="s">
        <v>7</v>
      </c>
      <c r="I18" s="283" t="s">
        <v>1</v>
      </c>
      <c r="J18" s="284"/>
      <c r="K18" s="285"/>
      <c r="L18" s="12" t="s">
        <v>2</v>
      </c>
      <c r="M18" s="12" t="s">
        <v>53</v>
      </c>
      <c r="N18" s="25" t="s">
        <v>50</v>
      </c>
      <c r="O18" s="162" t="s">
        <v>69</v>
      </c>
      <c r="P18" s="57"/>
    </row>
    <row r="19" spans="1:16" s="51" customFormat="1" ht="36.75" customHeight="1">
      <c r="A19" s="49"/>
      <c r="B19" s="49"/>
      <c r="C19" s="49"/>
      <c r="D19" s="49"/>
      <c r="E19" s="50"/>
      <c r="F19" s="221">
        <v>1</v>
      </c>
      <c r="G19" s="222" t="s">
        <v>123</v>
      </c>
      <c r="H19" s="289" t="s">
        <v>87</v>
      </c>
      <c r="I19" s="289"/>
      <c r="J19" s="289"/>
      <c r="K19" s="289"/>
      <c r="L19" s="289"/>
      <c r="M19" s="289"/>
      <c r="N19" s="289"/>
      <c r="O19" s="290"/>
    </row>
    <row r="20" spans="1:16" ht="42.75" customHeight="1">
      <c r="A20" s="46"/>
      <c r="B20" s="46"/>
      <c r="C20" s="46"/>
      <c r="D20" s="46"/>
      <c r="E20" s="48"/>
      <c r="F20" s="71" t="s">
        <v>43</v>
      </c>
      <c r="G20" s="223">
        <v>4417</v>
      </c>
      <c r="H20" s="224" t="s">
        <v>51</v>
      </c>
      <c r="I20" s="291" t="s">
        <v>88</v>
      </c>
      <c r="J20" s="291"/>
      <c r="K20" s="291"/>
      <c r="L20" s="225" t="s">
        <v>95</v>
      </c>
      <c r="M20" s="226">
        <v>1</v>
      </c>
      <c r="N20" s="227">
        <v>5.54</v>
      </c>
      <c r="O20" s="228">
        <f>TRUNC(M20*N20,2)</f>
        <v>5.54</v>
      </c>
    </row>
    <row r="21" spans="1:16" ht="30.75" customHeight="1">
      <c r="A21" s="46"/>
      <c r="B21" s="46"/>
      <c r="C21" s="46"/>
      <c r="D21" s="46"/>
      <c r="E21" s="48"/>
      <c r="F21" s="71" t="s">
        <v>44</v>
      </c>
      <c r="G21" s="223">
        <v>4491</v>
      </c>
      <c r="H21" s="224" t="s">
        <v>51</v>
      </c>
      <c r="I21" s="291" t="s">
        <v>89</v>
      </c>
      <c r="J21" s="291"/>
      <c r="K21" s="291"/>
      <c r="L21" s="225" t="s">
        <v>95</v>
      </c>
      <c r="M21" s="226">
        <v>4</v>
      </c>
      <c r="N21" s="227">
        <v>6.84</v>
      </c>
      <c r="O21" s="228">
        <f t="shared" ref="O21:O26" si="0">TRUNC(M21*N21,2)</f>
        <v>27.36</v>
      </c>
    </row>
    <row r="22" spans="1:16" s="54" customFormat="1" ht="42.75" customHeight="1">
      <c r="A22" s="52"/>
      <c r="B22" s="52"/>
      <c r="C22" s="52"/>
      <c r="D22" s="52"/>
      <c r="E22" s="53"/>
      <c r="F22" s="71" t="s">
        <v>45</v>
      </c>
      <c r="G22" s="223" t="s">
        <v>99</v>
      </c>
      <c r="H22" s="224" t="s">
        <v>100</v>
      </c>
      <c r="I22" s="291" t="s">
        <v>90</v>
      </c>
      <c r="J22" s="291"/>
      <c r="K22" s="291"/>
      <c r="L22" s="225" t="s">
        <v>96</v>
      </c>
      <c r="M22" s="226">
        <v>1</v>
      </c>
      <c r="N22" s="227">
        <v>404.82</v>
      </c>
      <c r="O22" s="228">
        <f t="shared" si="0"/>
        <v>404.82</v>
      </c>
    </row>
    <row r="23" spans="1:16" s="54" customFormat="1" ht="30.75" customHeight="1">
      <c r="A23" s="52"/>
      <c r="B23" s="52"/>
      <c r="C23" s="52"/>
      <c r="D23" s="52"/>
      <c r="E23" s="53"/>
      <c r="F23" s="71" t="s">
        <v>60</v>
      </c>
      <c r="G23" s="223">
        <v>5075</v>
      </c>
      <c r="H23" s="224" t="s">
        <v>51</v>
      </c>
      <c r="I23" s="292" t="s">
        <v>91</v>
      </c>
      <c r="J23" s="293"/>
      <c r="K23" s="294"/>
      <c r="L23" s="225" t="s">
        <v>97</v>
      </c>
      <c r="M23" s="226">
        <v>0.1</v>
      </c>
      <c r="N23" s="227">
        <v>15.87</v>
      </c>
      <c r="O23" s="228">
        <f t="shared" si="0"/>
        <v>1.58</v>
      </c>
    </row>
    <row r="24" spans="1:16" s="54" customFormat="1" ht="25.5" customHeight="1">
      <c r="A24" s="52"/>
      <c r="B24" s="52"/>
      <c r="C24" s="52"/>
      <c r="D24" s="52"/>
      <c r="E24" s="53"/>
      <c r="F24" s="71" t="s">
        <v>61</v>
      </c>
      <c r="G24" s="223">
        <v>88262</v>
      </c>
      <c r="H24" s="224" t="s">
        <v>101</v>
      </c>
      <c r="I24" s="292" t="s">
        <v>92</v>
      </c>
      <c r="J24" s="293"/>
      <c r="K24" s="294"/>
      <c r="L24" s="225" t="s">
        <v>98</v>
      </c>
      <c r="M24" s="226">
        <v>1</v>
      </c>
      <c r="N24" s="227">
        <v>27.64</v>
      </c>
      <c r="O24" s="228">
        <f t="shared" si="0"/>
        <v>27.64</v>
      </c>
    </row>
    <row r="25" spans="1:16" s="54" customFormat="1" ht="30.75" customHeight="1">
      <c r="A25" s="52"/>
      <c r="B25" s="52"/>
      <c r="C25" s="52"/>
      <c r="D25" s="52"/>
      <c r="E25" s="53"/>
      <c r="F25" s="71" t="s">
        <v>134</v>
      </c>
      <c r="G25" s="223">
        <v>88316</v>
      </c>
      <c r="H25" s="224" t="s">
        <v>101</v>
      </c>
      <c r="I25" s="292" t="s">
        <v>93</v>
      </c>
      <c r="J25" s="293"/>
      <c r="K25" s="294"/>
      <c r="L25" s="225" t="s">
        <v>98</v>
      </c>
      <c r="M25" s="226">
        <v>2</v>
      </c>
      <c r="N25" s="227">
        <v>23.26</v>
      </c>
      <c r="O25" s="228">
        <f t="shared" si="0"/>
        <v>46.52</v>
      </c>
    </row>
    <row r="26" spans="1:16" s="54" customFormat="1" ht="25.5" customHeight="1">
      <c r="A26" s="52"/>
      <c r="B26" s="52"/>
      <c r="C26" s="52"/>
      <c r="D26" s="52"/>
      <c r="E26" s="53"/>
      <c r="F26" s="71" t="s">
        <v>135</v>
      </c>
      <c r="G26" s="223">
        <v>94962</v>
      </c>
      <c r="H26" s="224" t="s">
        <v>101</v>
      </c>
      <c r="I26" s="292" t="s">
        <v>94</v>
      </c>
      <c r="J26" s="293"/>
      <c r="K26" s="294"/>
      <c r="L26" s="225" t="s">
        <v>85</v>
      </c>
      <c r="M26" s="226">
        <v>0</v>
      </c>
      <c r="N26" s="227">
        <v>429.87</v>
      </c>
      <c r="O26" s="228">
        <f t="shared" si="0"/>
        <v>0</v>
      </c>
    </row>
    <row r="27" spans="1:16" ht="21" customHeight="1" thickBot="1">
      <c r="A27" s="46"/>
      <c r="B27" s="46"/>
      <c r="C27" s="46"/>
      <c r="D27" s="46"/>
      <c r="E27" s="48"/>
      <c r="F27" s="286" t="s">
        <v>47</v>
      </c>
      <c r="G27" s="287"/>
      <c r="H27" s="287"/>
      <c r="I27" s="287"/>
      <c r="J27" s="287"/>
      <c r="K27" s="287"/>
      <c r="L27" s="287"/>
      <c r="M27" s="287"/>
      <c r="N27" s="288"/>
      <c r="O27" s="229">
        <f t="shared" ref="O27" si="1">SUM(O20:O26)</f>
        <v>513.45999999999992</v>
      </c>
    </row>
    <row r="28" spans="1:16" s="51" customFormat="1" ht="34.5" customHeight="1">
      <c r="A28" s="49"/>
      <c r="B28" s="49"/>
      <c r="C28" s="49"/>
      <c r="D28" s="49"/>
      <c r="E28" s="50"/>
      <c r="F28" s="221">
        <v>2</v>
      </c>
      <c r="G28" s="222" t="s">
        <v>122</v>
      </c>
      <c r="H28" s="289" t="s">
        <v>104</v>
      </c>
      <c r="I28" s="289"/>
      <c r="J28" s="289"/>
      <c r="K28" s="289"/>
      <c r="L28" s="289"/>
      <c r="M28" s="289"/>
      <c r="N28" s="289"/>
      <c r="O28" s="290"/>
    </row>
    <row r="29" spans="1:16" ht="31.5" customHeight="1">
      <c r="A29" s="46"/>
      <c r="B29" s="46"/>
      <c r="C29" s="46"/>
      <c r="D29" s="46"/>
      <c r="E29" s="48"/>
      <c r="F29" s="232" t="s">
        <v>43</v>
      </c>
      <c r="G29" s="223" t="s">
        <v>51</v>
      </c>
      <c r="H29" s="230" t="s">
        <v>114</v>
      </c>
      <c r="I29" s="291" t="s">
        <v>105</v>
      </c>
      <c r="J29" s="291"/>
      <c r="K29" s="291"/>
      <c r="L29" s="230" t="s">
        <v>85</v>
      </c>
      <c r="M29" s="230">
        <v>5.6800000000000003E-2</v>
      </c>
      <c r="N29" s="231">
        <v>87.72</v>
      </c>
      <c r="O29" s="220">
        <f>TRUNC(M29*N29,2)</f>
        <v>4.9800000000000004</v>
      </c>
    </row>
    <row r="30" spans="1:16" ht="33" customHeight="1">
      <c r="A30" s="46"/>
      <c r="B30" s="46"/>
      <c r="C30" s="46"/>
      <c r="D30" s="46"/>
      <c r="E30" s="48"/>
      <c r="F30" s="232" t="s">
        <v>44</v>
      </c>
      <c r="G30" s="223" t="s">
        <v>51</v>
      </c>
      <c r="H30" s="230" t="s">
        <v>114</v>
      </c>
      <c r="I30" s="291" t="s">
        <v>105</v>
      </c>
      <c r="J30" s="291"/>
      <c r="K30" s="291"/>
      <c r="L30" s="230" t="s">
        <v>85</v>
      </c>
      <c r="M30" s="230">
        <v>9.7999999999999997E-3</v>
      </c>
      <c r="N30" s="231">
        <v>87.72</v>
      </c>
      <c r="O30" s="220">
        <f t="shared" ref="O30:O37" si="2">TRUNC(M30*N30,2)</f>
        <v>0.85</v>
      </c>
    </row>
    <row r="31" spans="1:16" s="54" customFormat="1" ht="78.75" customHeight="1">
      <c r="A31" s="52"/>
      <c r="B31" s="52"/>
      <c r="C31" s="52"/>
      <c r="D31" s="52"/>
      <c r="E31" s="53"/>
      <c r="F31" s="232" t="s">
        <v>45</v>
      </c>
      <c r="G31" s="223" t="s">
        <v>51</v>
      </c>
      <c r="H31" s="230" t="s">
        <v>115</v>
      </c>
      <c r="I31" s="291" t="s">
        <v>106</v>
      </c>
      <c r="J31" s="291"/>
      <c r="K31" s="291"/>
      <c r="L31" s="230" t="s">
        <v>49</v>
      </c>
      <c r="M31" s="230">
        <v>1.004</v>
      </c>
      <c r="N31" s="231">
        <v>64.5</v>
      </c>
      <c r="O31" s="220">
        <f t="shared" si="2"/>
        <v>64.75</v>
      </c>
    </row>
    <row r="32" spans="1:16" ht="29.25" customHeight="1">
      <c r="A32" s="46"/>
      <c r="B32" s="46"/>
      <c r="C32" s="46"/>
      <c r="D32" s="46"/>
      <c r="E32" s="48"/>
      <c r="F32" s="232" t="s">
        <v>60</v>
      </c>
      <c r="G32" s="223" t="s">
        <v>101</v>
      </c>
      <c r="H32" s="230" t="s">
        <v>116</v>
      </c>
      <c r="I32" s="291" t="s">
        <v>107</v>
      </c>
      <c r="J32" s="291"/>
      <c r="K32" s="291"/>
      <c r="L32" s="230" t="s">
        <v>98</v>
      </c>
      <c r="M32" s="230">
        <v>0.21290000000000001</v>
      </c>
      <c r="N32" s="231">
        <v>24.68</v>
      </c>
      <c r="O32" s="220">
        <f t="shared" si="2"/>
        <v>5.25</v>
      </c>
    </row>
    <row r="33" spans="1:17" ht="28.5" customHeight="1">
      <c r="A33" s="46"/>
      <c r="B33" s="46"/>
      <c r="C33" s="46"/>
      <c r="D33" s="46"/>
      <c r="E33" s="48"/>
      <c r="F33" s="232" t="s">
        <v>61</v>
      </c>
      <c r="G33" s="223" t="s">
        <v>101</v>
      </c>
      <c r="H33" s="230" t="s">
        <v>117</v>
      </c>
      <c r="I33" s="291" t="s">
        <v>93</v>
      </c>
      <c r="J33" s="291"/>
      <c r="K33" s="291"/>
      <c r="L33" s="230" t="s">
        <v>98</v>
      </c>
      <c r="M33" s="230">
        <v>0.21290000000000001</v>
      </c>
      <c r="N33" s="231">
        <v>23.26</v>
      </c>
      <c r="O33" s="220">
        <f t="shared" si="2"/>
        <v>4.95</v>
      </c>
    </row>
    <row r="34" spans="1:17" s="54" customFormat="1" ht="51.75" customHeight="1">
      <c r="A34" s="52"/>
      <c r="B34" s="52"/>
      <c r="C34" s="52"/>
      <c r="D34" s="52"/>
      <c r="E34" s="53"/>
      <c r="F34" s="232" t="s">
        <v>134</v>
      </c>
      <c r="G34" s="223" t="s">
        <v>101</v>
      </c>
      <c r="H34" s="230" t="s">
        <v>118</v>
      </c>
      <c r="I34" s="291" t="s">
        <v>108</v>
      </c>
      <c r="J34" s="291"/>
      <c r="K34" s="291"/>
      <c r="L34" s="230" t="s">
        <v>112</v>
      </c>
      <c r="M34" s="230">
        <v>5.4999999999999997E-3</v>
      </c>
      <c r="N34" s="231">
        <v>10.55</v>
      </c>
      <c r="O34" s="220">
        <f t="shared" si="2"/>
        <v>0.05</v>
      </c>
    </row>
    <row r="35" spans="1:17" ht="51" customHeight="1">
      <c r="A35" s="46"/>
      <c r="B35" s="46"/>
      <c r="C35" s="46"/>
      <c r="D35" s="46"/>
      <c r="E35" s="48"/>
      <c r="F35" s="232" t="s">
        <v>135</v>
      </c>
      <c r="G35" s="223" t="s">
        <v>101</v>
      </c>
      <c r="H35" s="230" t="s">
        <v>119</v>
      </c>
      <c r="I35" s="291" t="s">
        <v>109</v>
      </c>
      <c r="J35" s="291"/>
      <c r="K35" s="291"/>
      <c r="L35" s="230" t="s">
        <v>113</v>
      </c>
      <c r="M35" s="230">
        <v>0.10100000000000001</v>
      </c>
      <c r="N35" s="231">
        <v>0.72</v>
      </c>
      <c r="O35" s="220">
        <f t="shared" si="2"/>
        <v>7.0000000000000007E-2</v>
      </c>
    </row>
    <row r="36" spans="1:17" ht="72" customHeight="1">
      <c r="A36" s="46"/>
      <c r="B36" s="46"/>
      <c r="C36" s="46"/>
      <c r="D36" s="46"/>
      <c r="E36" s="48"/>
      <c r="F36" s="232" t="s">
        <v>136</v>
      </c>
      <c r="G36" s="223" t="s">
        <v>101</v>
      </c>
      <c r="H36" s="230" t="s">
        <v>120</v>
      </c>
      <c r="I36" s="291" t="s">
        <v>110</v>
      </c>
      <c r="J36" s="291"/>
      <c r="K36" s="291"/>
      <c r="L36" s="230" t="s">
        <v>112</v>
      </c>
      <c r="M36" s="230">
        <v>3.8E-3</v>
      </c>
      <c r="N36" s="231">
        <v>11.41</v>
      </c>
      <c r="O36" s="220">
        <f t="shared" si="2"/>
        <v>0.04</v>
      </c>
    </row>
    <row r="37" spans="1:17" s="54" customFormat="1" ht="65.25" customHeight="1">
      <c r="A37" s="52"/>
      <c r="B37" s="52"/>
      <c r="C37" s="52"/>
      <c r="D37" s="52"/>
      <c r="E37" s="53"/>
      <c r="F37" s="232" t="s">
        <v>137</v>
      </c>
      <c r="G37" s="223" t="s">
        <v>101</v>
      </c>
      <c r="H37" s="230" t="s">
        <v>121</v>
      </c>
      <c r="I37" s="291" t="s">
        <v>111</v>
      </c>
      <c r="J37" s="291"/>
      <c r="K37" s="291"/>
      <c r="L37" s="230" t="s">
        <v>113</v>
      </c>
      <c r="M37" s="230">
        <v>0.1027</v>
      </c>
      <c r="N37" s="231">
        <v>1.1100000000000001</v>
      </c>
      <c r="O37" s="220">
        <f t="shared" si="2"/>
        <v>0.11</v>
      </c>
    </row>
    <row r="38" spans="1:17" ht="21" customHeight="1" thickBot="1">
      <c r="A38" s="46"/>
      <c r="B38" s="46"/>
      <c r="C38" s="46"/>
      <c r="D38" s="46"/>
      <c r="E38" s="48"/>
      <c r="F38" s="286" t="s">
        <v>47</v>
      </c>
      <c r="G38" s="287"/>
      <c r="H38" s="287"/>
      <c r="I38" s="287"/>
      <c r="J38" s="287"/>
      <c r="K38" s="287"/>
      <c r="L38" s="287"/>
      <c r="M38" s="287"/>
      <c r="N38" s="288"/>
      <c r="O38" s="229">
        <f>SUM(O29:O37)</f>
        <v>81.05</v>
      </c>
    </row>
    <row r="39" spans="1:17" ht="15" customHeight="1">
      <c r="A39" s="46"/>
      <c r="B39" s="46"/>
      <c r="C39" s="46"/>
      <c r="D39" s="46"/>
      <c r="E39" s="48"/>
      <c r="F39" s="38"/>
      <c r="G39" s="156"/>
      <c r="H39" s="156"/>
      <c r="I39" s="156"/>
      <c r="J39" s="156"/>
      <c r="K39" s="30"/>
      <c r="L39" s="156"/>
      <c r="M39" s="58"/>
      <c r="N39" s="58"/>
      <c r="O39" s="58"/>
    </row>
    <row r="40" spans="1:17" ht="25.5" customHeight="1">
      <c r="A40" s="46"/>
      <c r="B40" s="46"/>
      <c r="C40" s="46"/>
      <c r="D40" s="46"/>
      <c r="E40" s="48"/>
      <c r="F40" s="156"/>
      <c r="G40" s="156"/>
      <c r="H40" s="156"/>
      <c r="I40" s="156"/>
      <c r="J40" s="156"/>
      <c r="K40" s="30"/>
      <c r="L40" s="39"/>
      <c r="M40" s="251" t="str">
        <f>ORÇAMENTO!J29</f>
        <v>São Valentim do Sul, 17 de junho de 2024.</v>
      </c>
      <c r="N40" s="251"/>
      <c r="O40" s="251"/>
    </row>
    <row r="41" spans="1:17" ht="21.75" customHeight="1">
      <c r="A41" s="46"/>
      <c r="B41" s="46"/>
      <c r="C41" s="46"/>
      <c r="D41" s="46"/>
      <c r="E41" s="48"/>
      <c r="F41" s="156"/>
      <c r="G41" s="156"/>
      <c r="H41" s="156"/>
      <c r="I41" s="156"/>
      <c r="J41" s="156"/>
      <c r="K41" s="30"/>
      <c r="L41" s="156"/>
      <c r="M41" s="58"/>
      <c r="N41" s="58"/>
      <c r="O41" s="58"/>
    </row>
    <row r="42" spans="1:17" s="55" customFormat="1" ht="15" customHeight="1">
      <c r="A42" s="46"/>
      <c r="B42" s="46"/>
      <c r="C42" s="46"/>
      <c r="D42" s="46"/>
      <c r="E42" s="48"/>
      <c r="F42" s="156"/>
      <c r="G42" s="156"/>
      <c r="H42" s="156"/>
      <c r="I42" s="156"/>
      <c r="J42" s="156"/>
      <c r="K42" s="30"/>
      <c r="L42" s="39"/>
      <c r="M42" s="39"/>
      <c r="N42" s="39"/>
      <c r="O42" s="39"/>
      <c r="P42" s="20"/>
      <c r="Q42" s="20"/>
    </row>
    <row r="43" spans="1:17" s="55" customFormat="1" ht="15" customHeight="1">
      <c r="A43" s="20"/>
      <c r="B43" s="20"/>
      <c r="C43" s="20"/>
      <c r="D43" s="20"/>
      <c r="E43" s="20"/>
      <c r="F43" s="156"/>
      <c r="G43" s="156"/>
      <c r="H43" s="156"/>
      <c r="I43" s="156"/>
      <c r="J43" s="217"/>
      <c r="K43" s="30"/>
      <c r="L43" s="156"/>
      <c r="M43" s="58"/>
      <c r="N43" s="58"/>
      <c r="O43" s="58"/>
      <c r="P43" s="20"/>
      <c r="Q43" s="20"/>
    </row>
    <row r="44" spans="1:17" s="55" customFormat="1" ht="18" customHeight="1">
      <c r="A44" s="20"/>
      <c r="B44" s="20"/>
      <c r="C44" s="20"/>
      <c r="D44" s="20"/>
      <c r="E44" s="20"/>
      <c r="F44" s="16"/>
      <c r="G44" s="252" t="str">
        <f>ORÇAMENTO!H34</f>
        <v xml:space="preserve">Eng. Civil Altair Eitelven </v>
      </c>
      <c r="H44" s="252"/>
      <c r="I44" s="295"/>
      <c r="J44" s="295"/>
      <c r="K44" s="295"/>
      <c r="L44" s="295"/>
      <c r="M44" s="252"/>
      <c r="N44" s="252"/>
      <c r="O44" s="252"/>
      <c r="P44" s="20"/>
      <c r="Q44" s="20"/>
    </row>
    <row r="45" spans="1:17" s="55" customFormat="1" ht="18.75" customHeight="1">
      <c r="A45" s="20"/>
      <c r="B45" s="20"/>
      <c r="C45" s="20"/>
      <c r="D45" s="20"/>
      <c r="E45" s="20"/>
      <c r="F45" s="15"/>
      <c r="G45" s="252" t="str">
        <f>ORÇAMENTO!H35</f>
        <v>CREA RS 243039</v>
      </c>
      <c r="H45" s="252"/>
      <c r="I45" s="252"/>
      <c r="J45" s="252"/>
      <c r="K45" s="252"/>
      <c r="L45" s="252"/>
      <c r="M45" s="252"/>
      <c r="N45" s="252"/>
      <c r="O45" s="252"/>
      <c r="P45" s="20"/>
      <c r="Q45" s="20"/>
    </row>
    <row r="46" spans="1:17" s="55" customFormat="1" ht="21">
      <c r="A46" s="20"/>
      <c r="B46" s="20"/>
      <c r="C46" s="20"/>
      <c r="D46" s="20"/>
      <c r="E46" s="20"/>
      <c r="F46" s="15"/>
      <c r="G46" s="246"/>
      <c r="H46" s="246"/>
      <c r="I46" s="246"/>
      <c r="J46" s="246"/>
      <c r="K46" s="246"/>
      <c r="L46" s="246"/>
      <c r="M46" s="246"/>
      <c r="N46" s="246"/>
      <c r="O46" s="246"/>
      <c r="P46" s="20"/>
      <c r="Q46" s="20"/>
    </row>
    <row r="47" spans="1:17" s="55" customFormat="1" ht="21">
      <c r="A47" s="20"/>
      <c r="B47" s="20"/>
      <c r="C47" s="20"/>
      <c r="D47" s="20"/>
      <c r="E47" s="20"/>
      <c r="F47" s="9"/>
      <c r="G47" s="9"/>
      <c r="H47" s="2"/>
      <c r="I47" s="2"/>
      <c r="J47" s="2"/>
      <c r="K47" s="4"/>
      <c r="L47" s="39"/>
      <c r="M47" s="39"/>
      <c r="N47" s="39"/>
      <c r="O47" s="39"/>
      <c r="P47" s="20"/>
      <c r="Q47" s="20"/>
    </row>
    <row r="48" spans="1:17" s="55" customFormat="1" ht="21">
      <c r="A48" s="20"/>
      <c r="B48" s="20"/>
      <c r="C48" s="20"/>
      <c r="D48" s="20"/>
      <c r="E48" s="20"/>
      <c r="F48" s="9"/>
      <c r="G48" s="9"/>
      <c r="H48" s="2"/>
      <c r="I48" s="2"/>
      <c r="J48" s="2"/>
      <c r="K48" s="4"/>
      <c r="L48" s="2"/>
      <c r="M48" s="7"/>
      <c r="N48" s="7"/>
      <c r="O48" s="7"/>
      <c r="P48" s="20"/>
      <c r="Q48" s="20"/>
    </row>
    <row r="49" spans="1:17" s="55" customFormat="1" ht="21">
      <c r="A49" s="20"/>
      <c r="B49" s="20"/>
      <c r="C49" s="20"/>
      <c r="D49" s="20"/>
      <c r="E49" s="20"/>
      <c r="F49" s="9"/>
      <c r="G49" s="9"/>
      <c r="H49" s="2"/>
      <c r="I49" s="2"/>
      <c r="J49" s="2"/>
      <c r="K49" s="4"/>
      <c r="L49" s="2"/>
      <c r="M49" s="7"/>
      <c r="N49" s="26"/>
      <c r="O49" s="26"/>
      <c r="P49" s="20"/>
      <c r="Q49" s="20"/>
    </row>
    <row r="50" spans="1:17" s="55" customFormat="1" ht="15" customHeight="1">
      <c r="A50" s="20"/>
      <c r="B50" s="20"/>
      <c r="C50" s="20"/>
      <c r="D50" s="20"/>
      <c r="E50" s="20"/>
      <c r="F50" s="9"/>
      <c r="G50" s="9"/>
      <c r="H50" s="16"/>
      <c r="I50" s="16"/>
      <c r="J50" s="16"/>
      <c r="K50" s="16"/>
      <c r="L50" s="16"/>
      <c r="M50" s="7"/>
      <c r="N50" s="26"/>
      <c r="O50" s="26"/>
      <c r="P50" s="20"/>
      <c r="Q50" s="20"/>
    </row>
    <row r="51" spans="1:17" s="55" customFormat="1" ht="21">
      <c r="A51" s="20"/>
      <c r="B51" s="20"/>
      <c r="C51" s="20"/>
      <c r="D51" s="20"/>
      <c r="E51" s="20"/>
      <c r="F51" s="9"/>
      <c r="G51" s="9"/>
      <c r="H51" s="15"/>
      <c r="I51" s="15"/>
      <c r="J51" s="15"/>
      <c r="K51" s="15"/>
      <c r="L51" s="15"/>
      <c r="M51" s="7"/>
      <c r="N51" s="26"/>
      <c r="O51" s="26"/>
      <c r="P51" s="20"/>
      <c r="Q51" s="20"/>
    </row>
    <row r="52" spans="1:17" s="55" customFormat="1" ht="21">
      <c r="A52" s="20"/>
      <c r="B52" s="20"/>
      <c r="C52" s="20"/>
      <c r="D52" s="20"/>
      <c r="E52" s="20"/>
      <c r="F52" s="9"/>
      <c r="G52" s="9"/>
      <c r="H52" s="15"/>
      <c r="I52" s="15"/>
      <c r="J52" s="15"/>
      <c r="K52" s="15"/>
      <c r="L52" s="15"/>
      <c r="M52" s="7"/>
      <c r="N52" s="26"/>
      <c r="O52" s="26"/>
      <c r="P52" s="20"/>
      <c r="Q52" s="20"/>
    </row>
    <row r="53" spans="1:17" s="55" customFormat="1" ht="21">
      <c r="A53" s="20"/>
      <c r="B53" s="20"/>
      <c r="C53" s="20"/>
      <c r="D53" s="20"/>
      <c r="E53" s="20"/>
      <c r="F53" s="9"/>
      <c r="G53" s="9"/>
      <c r="H53" s="2"/>
      <c r="I53" s="2"/>
      <c r="J53" s="2"/>
      <c r="K53" s="4"/>
      <c r="L53" s="2"/>
      <c r="M53" s="7"/>
      <c r="N53" s="20"/>
      <c r="O53" s="20"/>
      <c r="P53" s="20"/>
      <c r="Q53" s="20"/>
    </row>
    <row r="54" spans="1:17" s="55" customFormat="1" ht="21">
      <c r="A54" s="20"/>
      <c r="B54" s="20"/>
      <c r="C54" s="20"/>
      <c r="D54" s="20"/>
      <c r="E54" s="20"/>
      <c r="F54" s="3"/>
      <c r="G54" s="3"/>
      <c r="H54" s="3"/>
      <c r="I54" s="3"/>
      <c r="J54" s="3"/>
      <c r="K54" s="4"/>
      <c r="L54" s="2"/>
      <c r="M54" s="6"/>
      <c r="N54" s="6"/>
      <c r="O54" s="6"/>
      <c r="P54" s="20"/>
      <c r="Q54" s="20"/>
    </row>
    <row r="55" spans="1:17" s="55" customFormat="1" ht="21">
      <c r="A55" s="20"/>
      <c r="B55" s="20"/>
      <c r="C55" s="20"/>
      <c r="D55" s="20"/>
      <c r="E55" s="20"/>
      <c r="F55" s="20"/>
      <c r="G55" s="3"/>
      <c r="H55" s="3"/>
      <c r="I55" s="3"/>
      <c r="J55" s="3"/>
      <c r="K55" s="21"/>
      <c r="L55" s="2"/>
      <c r="M55" s="6"/>
      <c r="N55" s="6"/>
      <c r="O55" s="6"/>
      <c r="P55" s="20"/>
      <c r="Q55" s="20"/>
    </row>
    <row r="56" spans="1:17">
      <c r="G56" s="3"/>
      <c r="H56" s="3"/>
      <c r="I56" s="3"/>
      <c r="J56" s="3"/>
      <c r="K56" s="21"/>
      <c r="L56" s="2"/>
      <c r="M56" s="3"/>
      <c r="N56" s="3"/>
      <c r="O56" s="3"/>
    </row>
    <row r="57" spans="1:17">
      <c r="F57" s="3"/>
      <c r="G57" s="3"/>
      <c r="H57" s="252"/>
      <c r="I57" s="252"/>
      <c r="J57" s="252"/>
      <c r="K57" s="21"/>
      <c r="L57" s="2"/>
      <c r="M57" s="3"/>
      <c r="N57" s="3"/>
      <c r="O57" s="3"/>
    </row>
    <row r="58" spans="1:17">
      <c r="F58" s="3"/>
      <c r="G58" s="3"/>
      <c r="H58" s="250"/>
      <c r="I58" s="250"/>
      <c r="J58" s="250"/>
      <c r="K58" s="4"/>
      <c r="L58" s="2"/>
      <c r="M58" s="3"/>
      <c r="N58" s="3"/>
      <c r="O58" s="3"/>
    </row>
    <row r="59" spans="1:17">
      <c r="F59" s="3"/>
      <c r="G59" s="3"/>
      <c r="H59" s="250"/>
      <c r="I59" s="250"/>
      <c r="J59" s="250"/>
      <c r="K59" s="4"/>
      <c r="L59" s="2"/>
      <c r="M59" s="3"/>
      <c r="N59" s="3"/>
      <c r="O59" s="3"/>
    </row>
    <row r="60" spans="1:17">
      <c r="F60" s="3"/>
      <c r="G60" s="3"/>
      <c r="H60" s="9"/>
      <c r="I60" s="9"/>
      <c r="J60" s="2"/>
      <c r="K60" s="4"/>
      <c r="L60" s="2"/>
      <c r="M60" s="3"/>
      <c r="N60" s="3"/>
      <c r="O60" s="3"/>
    </row>
    <row r="61" spans="1:17">
      <c r="F61" s="3"/>
      <c r="G61" s="3"/>
      <c r="H61" s="3"/>
      <c r="I61" s="3"/>
      <c r="J61" s="3"/>
      <c r="K61" s="4"/>
      <c r="L61" s="2"/>
      <c r="M61" s="3"/>
      <c r="N61" s="3"/>
      <c r="O61" s="3"/>
    </row>
    <row r="62" spans="1:17">
      <c r="F62" s="3"/>
      <c r="G62" s="3"/>
      <c r="H62" s="3"/>
      <c r="I62" s="3"/>
      <c r="J62" s="3"/>
      <c r="K62" s="4"/>
      <c r="L62" s="2"/>
      <c r="M62" s="3"/>
      <c r="N62" s="3"/>
      <c r="O62" s="3"/>
    </row>
    <row r="63" spans="1:17">
      <c r="F63" s="3"/>
      <c r="G63" s="3"/>
      <c r="H63" s="3"/>
      <c r="I63" s="3"/>
      <c r="J63" s="3"/>
      <c r="K63" s="4"/>
      <c r="L63" s="2"/>
      <c r="M63" s="3"/>
      <c r="N63" s="3"/>
      <c r="O63" s="3"/>
    </row>
    <row r="64" spans="1:17">
      <c r="A64" s="46"/>
      <c r="B64" s="46"/>
      <c r="C64" s="46"/>
      <c r="D64" s="46"/>
      <c r="E64" s="48"/>
    </row>
    <row r="65" spans="1:5">
      <c r="A65" s="46"/>
      <c r="B65" s="46"/>
      <c r="C65" s="46"/>
      <c r="D65" s="46"/>
      <c r="E65" s="48"/>
    </row>
    <row r="66" spans="1:5">
      <c r="A66" s="46"/>
      <c r="B66" s="46"/>
      <c r="C66" s="46"/>
      <c r="D66" s="46"/>
      <c r="E66" s="48"/>
    </row>
    <row r="67" spans="1:5" ht="15" customHeight="1">
      <c r="A67" s="46"/>
      <c r="B67" s="46"/>
      <c r="C67" s="46"/>
      <c r="D67" s="46"/>
      <c r="E67" s="48"/>
    </row>
    <row r="68" spans="1:5" ht="15" customHeight="1">
      <c r="A68" s="46"/>
      <c r="B68" s="46"/>
      <c r="C68" s="46"/>
      <c r="D68" s="46"/>
      <c r="E68" s="48"/>
    </row>
    <row r="69" spans="1:5" ht="15" customHeight="1">
      <c r="A69" s="46"/>
      <c r="B69" s="46"/>
      <c r="C69" s="46"/>
      <c r="D69" s="46"/>
      <c r="E69" s="48"/>
    </row>
    <row r="70" spans="1:5" ht="15" customHeight="1">
      <c r="A70" s="46"/>
      <c r="B70" s="46"/>
      <c r="C70" s="46"/>
      <c r="D70" s="46"/>
      <c r="E70" s="48"/>
    </row>
    <row r="71" spans="1:5">
      <c r="A71" s="46"/>
      <c r="B71" s="46"/>
      <c r="C71" s="46"/>
      <c r="D71" s="46"/>
      <c r="E71" s="48"/>
    </row>
    <row r="72" spans="1:5">
      <c r="A72" s="46"/>
      <c r="B72" s="46"/>
      <c r="C72" s="46"/>
      <c r="D72" s="46"/>
      <c r="E72" s="48"/>
    </row>
    <row r="73" spans="1:5">
      <c r="A73" s="46"/>
      <c r="B73" s="46"/>
      <c r="C73" s="46"/>
      <c r="D73" s="46"/>
      <c r="E73" s="48"/>
    </row>
    <row r="74" spans="1:5">
      <c r="A74" s="46"/>
      <c r="B74" s="46"/>
      <c r="C74" s="46"/>
      <c r="D74" s="46"/>
      <c r="E74" s="48"/>
    </row>
    <row r="75" spans="1:5">
      <c r="A75" s="46"/>
      <c r="B75" s="46"/>
      <c r="C75" s="46"/>
      <c r="D75" s="46"/>
      <c r="E75" s="48"/>
    </row>
    <row r="76" spans="1:5">
      <c r="A76" s="46"/>
      <c r="B76" s="46"/>
      <c r="C76" s="46"/>
      <c r="D76" s="46"/>
      <c r="E76" s="48"/>
    </row>
    <row r="77" spans="1:5">
      <c r="A77" s="46"/>
      <c r="B77" s="46"/>
      <c r="C77" s="46"/>
      <c r="D77" s="46"/>
      <c r="E77" s="48"/>
    </row>
  </sheetData>
  <mergeCells count="36">
    <mergeCell ref="M40:O40"/>
    <mergeCell ref="H28:O28"/>
    <mergeCell ref="I35:K35"/>
    <mergeCell ref="I36:K36"/>
    <mergeCell ref="I37:K37"/>
    <mergeCell ref="I29:K29"/>
    <mergeCell ref="I30:K30"/>
    <mergeCell ref="I31:K31"/>
    <mergeCell ref="I32:K32"/>
    <mergeCell ref="I33:K33"/>
    <mergeCell ref="I34:K34"/>
    <mergeCell ref="F38:N38"/>
    <mergeCell ref="H58:J58"/>
    <mergeCell ref="H59:J59"/>
    <mergeCell ref="G44:O44"/>
    <mergeCell ref="G45:O45"/>
    <mergeCell ref="G46:O46"/>
    <mergeCell ref="H57:J57"/>
    <mergeCell ref="F15:O15"/>
    <mergeCell ref="F16:O16"/>
    <mergeCell ref="F17:O17"/>
    <mergeCell ref="I18:K18"/>
    <mergeCell ref="F27:N27"/>
    <mergeCell ref="H19:O19"/>
    <mergeCell ref="I20:K20"/>
    <mergeCell ref="I21:K21"/>
    <mergeCell ref="I22:K22"/>
    <mergeCell ref="I25:K25"/>
    <mergeCell ref="I23:K23"/>
    <mergeCell ref="I24:K24"/>
    <mergeCell ref="I26:K26"/>
    <mergeCell ref="F9:O9"/>
    <mergeCell ref="F10:O10"/>
    <mergeCell ref="F11:O11"/>
    <mergeCell ref="F13:O13"/>
    <mergeCell ref="F14:O14"/>
  </mergeCells>
  <phoneticPr fontId="22" type="noConversion"/>
  <conditionalFormatting sqref="M20">
    <cfRule type="expression" dxfId="19" priority="19" stopIfTrue="1">
      <formula>AND($A20&lt;&gt;"COMPOSICAO",$A20&lt;&gt;"INSUMO",$A20&lt;&gt;"")</formula>
    </cfRule>
    <cfRule type="expression" dxfId="18" priority="20" stopIfTrue="1">
      <formula>AND(OR($A20="COMPOSICAO",$A20="INSUMO",$A20&lt;&gt;""),$A20&lt;&gt;"")</formula>
    </cfRule>
  </conditionalFormatting>
  <conditionalFormatting sqref="M21">
    <cfRule type="expression" dxfId="17" priority="17" stopIfTrue="1">
      <formula>AND($A21&lt;&gt;"COMPOSICAO",$A21&lt;&gt;"INSUMO",$A21&lt;&gt;"")</formula>
    </cfRule>
    <cfRule type="expression" dxfId="16" priority="18" stopIfTrue="1">
      <formula>AND(OR($A21="COMPOSICAO",$A21="INSUMO",$A21&lt;&gt;""),$A21&lt;&gt;"")</formula>
    </cfRule>
  </conditionalFormatting>
  <conditionalFormatting sqref="M22">
    <cfRule type="expression" dxfId="15" priority="15" stopIfTrue="1">
      <formula>AND($A22&lt;&gt;"COMPOSICAO",$A22&lt;&gt;"INSUMO",$A22&lt;&gt;"")</formula>
    </cfRule>
    <cfRule type="expression" dxfId="14" priority="16" stopIfTrue="1">
      <formula>AND(OR($A22="COMPOSICAO",$A22="INSUMO",$A22&lt;&gt;""),$A22&lt;&gt;"")</formula>
    </cfRule>
  </conditionalFormatting>
  <conditionalFormatting sqref="M23">
    <cfRule type="expression" dxfId="13" priority="13" stopIfTrue="1">
      <formula>AND($A23&lt;&gt;"COMPOSICAO",$A23&lt;&gt;"INSUMO",$A23&lt;&gt;"")</formula>
    </cfRule>
    <cfRule type="expression" dxfId="12" priority="14" stopIfTrue="1">
      <formula>AND(OR($A23="COMPOSICAO",$A23="INSUMO",$A23&lt;&gt;""),$A23&lt;&gt;"")</formula>
    </cfRule>
  </conditionalFormatting>
  <conditionalFormatting sqref="M24">
    <cfRule type="expression" dxfId="11" priority="11" stopIfTrue="1">
      <formula>AND($A24&lt;&gt;"COMPOSICAO",$A24&lt;&gt;"INSUMO",$A24&lt;&gt;"")</formula>
    </cfRule>
    <cfRule type="expression" dxfId="10" priority="12" stopIfTrue="1">
      <formula>AND(OR($A24="COMPOSICAO",$A24="INSUMO",$A24&lt;&gt;""),$A24&lt;&gt;"")</formula>
    </cfRule>
  </conditionalFormatting>
  <conditionalFormatting sqref="M25">
    <cfRule type="expression" dxfId="9" priority="9" stopIfTrue="1">
      <formula>AND($A25&lt;&gt;"COMPOSICAO",$A25&lt;&gt;"INSUMO",$A25&lt;&gt;"")</formula>
    </cfRule>
    <cfRule type="expression" dxfId="8" priority="10" stopIfTrue="1">
      <formula>AND(OR($A25="COMPOSICAO",$A25="INSUMO",$A25&lt;&gt;""),$A25&lt;&gt;"")</formula>
    </cfRule>
  </conditionalFormatting>
  <conditionalFormatting sqref="M26">
    <cfRule type="expression" dxfId="7" priority="7" stopIfTrue="1">
      <formula>AND($A26&lt;&gt;"COMPOSICAO",$A26&lt;&gt;"INSUMO",$A26&lt;&gt;"")</formula>
    </cfRule>
    <cfRule type="expression" dxfId="6" priority="8" stopIfTrue="1">
      <formula>AND(OR($A26="COMPOSICAO",$A26="INSUMO",$A26&lt;&gt;""),$A26&lt;&gt;"")</formula>
    </cfRule>
  </conditionalFormatting>
  <conditionalFormatting sqref="L29:L37">
    <cfRule type="expression" dxfId="5" priority="5" stopIfTrue="1">
      <formula>AND($A29&lt;&gt;"COMPOSICAO",$A29&lt;&gt;"INSUMO",$A29&lt;&gt;"")</formula>
    </cfRule>
    <cfRule type="expression" dxfId="4" priority="6" stopIfTrue="1">
      <formula>AND(OR($A29="COMPOSICAO",$A29="INSUMO",$A29&lt;&gt;""),$A29&lt;&gt;"")</formula>
    </cfRule>
  </conditionalFormatting>
  <conditionalFormatting sqref="M29:M37">
    <cfRule type="expression" dxfId="3" priority="3" stopIfTrue="1">
      <formula>AND($A29&lt;&gt;"COMPOSICAO",$A29&lt;&gt;"INSUMO",$A29&lt;&gt;"")</formula>
    </cfRule>
    <cfRule type="expression" dxfId="2" priority="4" stopIfTrue="1">
      <formula>AND(OR($A29="COMPOSICAO",$A29="INSUMO",$A29&lt;&gt;""),$A29&lt;&gt;"")</formula>
    </cfRule>
  </conditionalFormatting>
  <conditionalFormatting sqref="H29:H37">
    <cfRule type="expression" dxfId="1" priority="1" stopIfTrue="1">
      <formula>AND($A29&lt;&gt;"COMPOSICAO",$A29&lt;&gt;"INSUMO",$A29&lt;&gt;"")</formula>
    </cfRule>
    <cfRule type="expression" dxfId="0" priority="2" stopIfTrue="1">
      <formula>AND(OR($A29="COMPOSICAO",$A29="INSUMO",$A29&lt;&gt;""),$A29&lt;&gt;"")</formula>
    </cfRule>
  </conditionalFormatting>
  <printOptions horizontalCentered="1"/>
  <pageMargins left="0.23622047244094491" right="0.23622047244094491" top="0" bottom="0.74803149606299213" header="0.31496062992125984" footer="0.31496062992125984"/>
  <pageSetup paperSize="9" scale="65" fitToHeight="0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BM136"/>
  <sheetViews>
    <sheetView topLeftCell="A4" workbookViewId="0">
      <selection activeCell="E29" sqref="E29"/>
    </sheetView>
  </sheetViews>
  <sheetFormatPr defaultRowHeight="15"/>
  <cols>
    <col min="5" max="5" width="6.7109375" customWidth="1"/>
    <col min="6" max="6" width="7.140625" customWidth="1"/>
    <col min="7" max="7" width="44.42578125" style="5" customWidth="1"/>
    <col min="8" max="8" width="16.28515625" style="8" customWidth="1"/>
    <col min="9" max="9" width="9.42578125" customWidth="1"/>
    <col min="10" max="10" width="14.42578125" style="56" customWidth="1"/>
    <col min="11" max="11" width="9.140625" style="56" customWidth="1"/>
    <col min="12" max="12" width="14.42578125" customWidth="1"/>
    <col min="13" max="13" width="9.140625" customWidth="1"/>
    <col min="14" max="14" width="16.28515625" style="8" customWidth="1"/>
    <col min="15" max="15" width="9.42578125" style="141" customWidth="1"/>
    <col min="16" max="16" width="16.85546875" customWidth="1"/>
    <col min="17" max="17" width="1.28515625" customWidth="1"/>
    <col min="18" max="18" width="14.28515625" bestFit="1" customWidth="1"/>
    <col min="19" max="19" width="15.42578125" style="233" bestFit="1" customWidth="1"/>
    <col min="20" max="20" width="15.42578125" bestFit="1" customWidth="1"/>
    <col min="21" max="21" width="9.85546875" bestFit="1" customWidth="1"/>
    <col min="23" max="23" width="11.7109375" customWidth="1"/>
    <col min="24" max="24" width="10.42578125" customWidth="1"/>
  </cols>
  <sheetData>
    <row r="4" spans="6:16">
      <c r="J4" s="108"/>
      <c r="L4" s="17"/>
    </row>
    <row r="5" spans="6:16">
      <c r="J5" s="108"/>
      <c r="L5" s="17"/>
    </row>
    <row r="6" spans="6:16">
      <c r="J6" s="109"/>
      <c r="L6" s="18"/>
    </row>
    <row r="9" spans="6:16">
      <c r="F9" s="13" t="s">
        <v>5</v>
      </c>
      <c r="G9" s="13"/>
      <c r="H9" s="10"/>
      <c r="I9" s="10"/>
      <c r="J9" s="10"/>
      <c r="K9" s="10"/>
      <c r="L9" s="10"/>
      <c r="M9" s="10"/>
      <c r="N9" s="10"/>
      <c r="O9" s="10"/>
      <c r="P9" s="10"/>
    </row>
    <row r="10" spans="6:16">
      <c r="F10" s="13" t="s">
        <v>4</v>
      </c>
      <c r="G10" s="13"/>
      <c r="H10" s="10"/>
      <c r="I10" s="10"/>
      <c r="J10" s="10"/>
      <c r="K10" s="10"/>
      <c r="L10" s="10"/>
      <c r="M10" s="10"/>
      <c r="N10" s="10"/>
      <c r="O10" s="10"/>
      <c r="P10" s="10"/>
    </row>
    <row r="11" spans="6:16">
      <c r="F11" s="14" t="s">
        <v>8</v>
      </c>
      <c r="G11" s="14"/>
      <c r="H11" s="10"/>
      <c r="I11" s="10"/>
      <c r="J11" s="10"/>
      <c r="K11" s="10"/>
      <c r="L11" s="10"/>
      <c r="M11" s="10"/>
      <c r="N11" s="10"/>
      <c r="O11" s="10"/>
      <c r="P11" s="10"/>
    </row>
    <row r="12" spans="6:16" ht="15.75" thickBot="1"/>
    <row r="13" spans="6:16" ht="18.75" thickBot="1">
      <c r="F13" s="255" t="s">
        <v>42</v>
      </c>
      <c r="G13" s="256"/>
      <c r="H13" s="256"/>
      <c r="I13" s="256"/>
      <c r="J13" s="256"/>
      <c r="K13" s="256"/>
      <c r="L13" s="256"/>
      <c r="M13" s="256"/>
      <c r="N13" s="305"/>
      <c r="O13" s="305"/>
      <c r="P13" s="306"/>
    </row>
    <row r="14" spans="6:16">
      <c r="F14" s="260" t="str">
        <f>ORÇAMENTO!E12</f>
        <v>OBRA: Pavimentação Acesso Boa Vista - Trecho 02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2"/>
    </row>
    <row r="15" spans="6:16">
      <c r="F15" s="314" t="e">
        <f>#REF!</f>
        <v>#REF!</v>
      </c>
      <c r="G15" s="315"/>
      <c r="H15" s="315"/>
      <c r="I15" s="315"/>
      <c r="J15" s="315"/>
      <c r="K15" s="315"/>
      <c r="L15" s="315"/>
      <c r="M15" s="315"/>
      <c r="N15" s="315"/>
      <c r="O15" s="315"/>
      <c r="P15" s="316"/>
    </row>
    <row r="16" spans="6:16" ht="15.75" thickBot="1">
      <c r="F16" s="317" t="e">
        <f>#REF!</f>
        <v>#REF!</v>
      </c>
      <c r="G16" s="318"/>
      <c r="H16" s="318"/>
      <c r="I16" s="318"/>
      <c r="J16" s="318"/>
      <c r="K16" s="318"/>
      <c r="L16" s="318"/>
      <c r="M16" s="318"/>
      <c r="N16" s="318"/>
      <c r="O16" s="318"/>
      <c r="P16" s="319"/>
    </row>
    <row r="17" spans="4:21" ht="15.75" thickBot="1">
      <c r="F17" s="307"/>
      <c r="G17" s="308"/>
      <c r="H17" s="308"/>
      <c r="I17" s="308"/>
      <c r="J17" s="309"/>
      <c r="K17" s="309"/>
      <c r="L17" s="309"/>
      <c r="M17" s="309"/>
      <c r="N17" s="310"/>
      <c r="O17" s="310"/>
      <c r="P17" s="311"/>
    </row>
    <row r="18" spans="4:21">
      <c r="F18" s="312" t="s">
        <v>0</v>
      </c>
      <c r="G18" s="320" t="s">
        <v>37</v>
      </c>
      <c r="H18" s="303" t="s">
        <v>63</v>
      </c>
      <c r="I18" s="304"/>
      <c r="J18" s="303" t="s">
        <v>64</v>
      </c>
      <c r="K18" s="304"/>
      <c r="L18" s="303" t="s">
        <v>65</v>
      </c>
      <c r="M18" s="304"/>
      <c r="N18" s="303" t="s">
        <v>75</v>
      </c>
      <c r="O18" s="304"/>
      <c r="P18" s="312" t="s">
        <v>40</v>
      </c>
      <c r="Q18" s="1"/>
    </row>
    <row r="19" spans="4:21">
      <c r="F19" s="313"/>
      <c r="G19" s="321"/>
      <c r="H19" s="34" t="s">
        <v>38</v>
      </c>
      <c r="I19" s="35" t="s">
        <v>39</v>
      </c>
      <c r="J19" s="36" t="s">
        <v>38</v>
      </c>
      <c r="K19" s="37" t="s">
        <v>39</v>
      </c>
      <c r="L19" s="36" t="s">
        <v>38</v>
      </c>
      <c r="M19" s="37" t="s">
        <v>39</v>
      </c>
      <c r="N19" s="34" t="s">
        <v>38</v>
      </c>
      <c r="O19" s="35" t="s">
        <v>39</v>
      </c>
      <c r="P19" s="313"/>
      <c r="U19" s="19"/>
    </row>
    <row r="20" spans="4:21" s="117" customFormat="1" ht="15.75" customHeight="1">
      <c r="D20" s="151"/>
      <c r="F20" s="110">
        <v>1</v>
      </c>
      <c r="G20" s="111" t="str">
        <f>ORÇAMENTO!F17</f>
        <v>PLACA DE OBRA</v>
      </c>
      <c r="H20" s="112">
        <f>P20*I20</f>
        <v>2870.42</v>
      </c>
      <c r="I20" s="113">
        <v>1</v>
      </c>
      <c r="J20" s="114">
        <f>K20*P20</f>
        <v>0</v>
      </c>
      <c r="K20" s="115"/>
      <c r="L20" s="114">
        <f>M20*P20</f>
        <v>0</v>
      </c>
      <c r="M20" s="115"/>
      <c r="N20" s="112">
        <f>V20*O20</f>
        <v>0</v>
      </c>
      <c r="O20" s="113"/>
      <c r="P20" s="116">
        <f>ORÇAMENTO!Q17</f>
        <v>2870.42</v>
      </c>
      <c r="R20" s="219">
        <f>SUM(N20,L20,J20,H20)</f>
        <v>2870.42</v>
      </c>
      <c r="S20" s="234">
        <f>SUM(O20,M20,K20,I20)</f>
        <v>1</v>
      </c>
      <c r="T20" s="237" t="str">
        <f>IF(R20=P20,"OK","ERRO")</f>
        <v>OK</v>
      </c>
      <c r="U20" s="118"/>
    </row>
    <row r="21" spans="4:21" s="117" customFormat="1" ht="15.75" customHeight="1">
      <c r="D21" s="151"/>
      <c r="F21" s="110">
        <v>2</v>
      </c>
      <c r="G21" s="111" t="str">
        <f>ORÇAMENTO!F19</f>
        <v>PAVIMENTAÇÃO  EM PISO INTERTRAVADO 8 cm</v>
      </c>
      <c r="H21" s="112">
        <f>P21*I21</f>
        <v>59460.432500000003</v>
      </c>
      <c r="I21" s="113">
        <v>0.25</v>
      </c>
      <c r="J21" s="114">
        <f>K21*P21</f>
        <v>59460.432500000003</v>
      </c>
      <c r="K21" s="115">
        <v>0.25</v>
      </c>
      <c r="L21" s="114">
        <f>M21*$P$21</f>
        <v>59460.432500000003</v>
      </c>
      <c r="M21" s="115">
        <v>0.25</v>
      </c>
      <c r="N21" s="114">
        <f>O21*$P$21</f>
        <v>59460.432500000003</v>
      </c>
      <c r="O21" s="113">
        <v>0.25</v>
      </c>
      <c r="P21" s="116">
        <f>ORÇAMENTO!Q19</f>
        <v>237841.73</v>
      </c>
      <c r="R21" s="219">
        <f t="shared" ref="R21:R22" si="0">SUM(N21,L21,J21,H21)</f>
        <v>237841.73</v>
      </c>
      <c r="S21" s="234">
        <f t="shared" ref="S21:S22" si="1">SUM(O21,M21,K21,I21)</f>
        <v>1</v>
      </c>
      <c r="T21" s="237" t="str">
        <f t="shared" ref="T21:T22" si="2">IF(R21=P21,"OK","ERRO")</f>
        <v>OK</v>
      </c>
      <c r="U21" s="118"/>
    </row>
    <row r="22" spans="4:21" s="117" customFormat="1" ht="15.75" thickBot="1">
      <c r="D22" s="151"/>
      <c r="F22" s="110">
        <v>3</v>
      </c>
      <c r="G22" s="111" t="str">
        <f>ORÇAMENTO!F22</f>
        <v>SINALIZAÇAO VIÁRIA</v>
      </c>
      <c r="H22" s="112">
        <f>P22*I22</f>
        <v>0</v>
      </c>
      <c r="I22" s="113"/>
      <c r="J22" s="114">
        <f>K22*P22</f>
        <v>0</v>
      </c>
      <c r="K22" s="115"/>
      <c r="L22" s="114">
        <f>M22*P22</f>
        <v>0</v>
      </c>
      <c r="M22" s="115"/>
      <c r="N22" s="114">
        <f>O22*P22</f>
        <v>2036.9</v>
      </c>
      <c r="O22" s="113">
        <v>1</v>
      </c>
      <c r="P22" s="116">
        <f>ORÇAMENTO!Q22</f>
        <v>2036.9</v>
      </c>
      <c r="R22" s="219">
        <f t="shared" si="0"/>
        <v>2036.9</v>
      </c>
      <c r="S22" s="234">
        <f t="shared" si="1"/>
        <v>1</v>
      </c>
      <c r="T22" s="237" t="str">
        <f t="shared" si="2"/>
        <v>OK</v>
      </c>
      <c r="U22" s="118"/>
    </row>
    <row r="23" spans="4:21" ht="15.75" thickBot="1">
      <c r="F23" s="301" t="s">
        <v>47</v>
      </c>
      <c r="G23" s="302"/>
      <c r="H23" s="302"/>
      <c r="I23" s="302"/>
      <c r="J23" s="302"/>
      <c r="K23" s="302"/>
      <c r="L23" s="302"/>
      <c r="M23" s="302"/>
      <c r="N23" s="146"/>
      <c r="O23" s="146"/>
      <c r="P23" s="40">
        <f>SUM(P20:P22)</f>
        <v>242749.05000000002</v>
      </c>
      <c r="T23" s="22"/>
    </row>
    <row r="24" spans="4:21">
      <c r="F24" s="29"/>
      <c r="G24" s="30"/>
      <c r="H24" s="68"/>
      <c r="I24" s="68"/>
      <c r="J24" s="68"/>
      <c r="K24" s="68"/>
      <c r="L24" s="68"/>
      <c r="M24" s="68"/>
      <c r="N24" s="68"/>
      <c r="O24" s="68"/>
      <c r="P24" s="56"/>
      <c r="T24" s="22"/>
    </row>
    <row r="25" spans="4:21" ht="15" customHeight="1">
      <c r="F25" s="29"/>
      <c r="G25" s="30"/>
      <c r="H25" s="29"/>
      <c r="I25" s="300" t="str">
        <f>ORÇAMENTO!J29</f>
        <v>São Valentim do Sul, 17 de junho de 2024.</v>
      </c>
      <c r="J25" s="300"/>
      <c r="K25" s="300"/>
      <c r="L25" s="300"/>
      <c r="M25" s="300"/>
      <c r="N25" s="300"/>
      <c r="O25" s="300"/>
      <c r="P25" s="300"/>
      <c r="T25" s="22"/>
    </row>
    <row r="26" spans="4:21">
      <c r="F26" s="29"/>
      <c r="G26" s="30"/>
      <c r="H26" s="29"/>
      <c r="I26" s="31"/>
      <c r="J26" s="58"/>
      <c r="K26" s="32"/>
      <c r="L26" s="31"/>
      <c r="M26" s="32"/>
      <c r="N26" s="145"/>
      <c r="O26" s="58"/>
      <c r="P26" s="33"/>
      <c r="T26" s="22"/>
    </row>
    <row r="27" spans="4:21">
      <c r="F27" s="29"/>
      <c r="G27" s="30"/>
      <c r="H27" s="29"/>
      <c r="I27" s="31"/>
      <c r="J27" s="58"/>
      <c r="K27" s="32"/>
      <c r="L27" s="31"/>
      <c r="M27" s="32"/>
      <c r="N27" s="145"/>
      <c r="O27" s="58"/>
      <c r="P27" s="33"/>
      <c r="T27" s="22"/>
    </row>
    <row r="28" spans="4:21">
      <c r="F28" s="29"/>
      <c r="G28" s="107"/>
      <c r="H28" s="99"/>
      <c r="I28" s="58"/>
      <c r="J28" s="58"/>
      <c r="K28" s="32"/>
      <c r="L28" s="58"/>
      <c r="M28" s="32"/>
      <c r="N28" s="145"/>
      <c r="O28" s="58"/>
      <c r="P28" s="33"/>
      <c r="T28" s="22"/>
    </row>
    <row r="29" spans="4:21">
      <c r="F29" s="29"/>
      <c r="G29" s="236" t="str">
        <f>ORÇAMENTO!H34</f>
        <v xml:space="preserve">Eng. Civil Altair Eitelven </v>
      </c>
      <c r="H29" s="155"/>
      <c r="I29" s="155"/>
      <c r="J29" s="155"/>
      <c r="K29" s="155"/>
      <c r="L29" s="155"/>
      <c r="M29" s="32"/>
      <c r="N29" s="155"/>
      <c r="O29" s="155"/>
      <c r="P29" s="33"/>
      <c r="T29" s="22"/>
    </row>
    <row r="30" spans="4:21">
      <c r="F30" s="29"/>
      <c r="G30" s="99" t="str">
        <f>ORÇAMENTO!H35</f>
        <v>CREA RS 243039</v>
      </c>
      <c r="H30" s="155"/>
      <c r="I30" s="155"/>
      <c r="J30" s="155"/>
      <c r="K30" s="155"/>
      <c r="L30" s="155"/>
      <c r="M30" s="32"/>
      <c r="N30" s="155"/>
      <c r="O30" s="155"/>
      <c r="P30" s="33"/>
      <c r="T30" s="22"/>
    </row>
    <row r="31" spans="4:21">
      <c r="F31" s="29"/>
      <c r="G31" s="99"/>
      <c r="H31" s="155"/>
      <c r="I31" s="155"/>
      <c r="J31" s="155"/>
      <c r="K31" s="155"/>
      <c r="L31" s="155"/>
      <c r="M31" s="32"/>
      <c r="N31" s="155"/>
      <c r="O31" s="155"/>
      <c r="P31" s="33"/>
      <c r="T31" s="22"/>
    </row>
    <row r="32" spans="4:21">
      <c r="F32" s="29"/>
      <c r="G32" s="30"/>
      <c r="H32" s="99"/>
      <c r="I32" s="58"/>
      <c r="J32" s="58"/>
      <c r="K32" s="32"/>
      <c r="L32" s="58"/>
      <c r="M32" s="32"/>
      <c r="N32" s="156"/>
      <c r="O32" s="58"/>
      <c r="P32" s="33"/>
      <c r="T32" s="22"/>
    </row>
    <row r="33" spans="6:20">
      <c r="F33" s="29"/>
      <c r="G33" s="30"/>
      <c r="H33" s="29"/>
      <c r="I33" s="58"/>
      <c r="J33" s="58"/>
      <c r="K33" s="32"/>
      <c r="L33" s="58"/>
      <c r="M33" s="32"/>
      <c r="N33" s="156"/>
      <c r="O33" s="58"/>
      <c r="P33" s="33"/>
      <c r="T33" s="22"/>
    </row>
    <row r="34" spans="6:20">
      <c r="F34" s="29"/>
      <c r="G34" s="30"/>
      <c r="H34" s="29"/>
      <c r="I34" s="58"/>
      <c r="J34" s="58"/>
      <c r="K34" s="32"/>
      <c r="L34" s="58"/>
      <c r="M34" s="32"/>
      <c r="N34" s="156"/>
      <c r="O34" s="58"/>
      <c r="P34" s="33"/>
      <c r="T34" s="22"/>
    </row>
    <row r="35" spans="6:20">
      <c r="F35" s="29"/>
      <c r="G35" s="144"/>
      <c r="H35" s="29"/>
      <c r="I35" s="203"/>
      <c r="J35" s="203"/>
      <c r="K35" s="203"/>
      <c r="L35" s="203"/>
      <c r="M35" s="203"/>
      <c r="N35" s="156"/>
      <c r="O35" s="203"/>
      <c r="P35" s="33"/>
      <c r="T35" s="22"/>
    </row>
    <row r="36" spans="6:20">
      <c r="F36" s="9"/>
      <c r="G36" s="143"/>
      <c r="H36" s="39"/>
      <c r="I36" s="203"/>
      <c r="J36" s="203"/>
      <c r="K36" s="203"/>
      <c r="L36" s="203"/>
      <c r="M36" s="203"/>
      <c r="N36" s="39"/>
      <c r="O36" s="203"/>
      <c r="P36" s="39"/>
    </row>
    <row r="37" spans="6:20">
      <c r="F37" s="9"/>
      <c r="G37" s="143"/>
      <c r="H37" s="2"/>
      <c r="I37" s="26"/>
      <c r="J37" s="26"/>
      <c r="K37" s="26"/>
      <c r="L37" s="26"/>
      <c r="M37" s="26"/>
      <c r="N37" s="2"/>
      <c r="O37" s="26"/>
      <c r="P37" s="7"/>
    </row>
    <row r="38" spans="6:20">
      <c r="F38" s="9"/>
      <c r="G38" s="74"/>
      <c r="H38" s="2"/>
      <c r="I38" s="7"/>
      <c r="J38" s="26"/>
      <c r="K38" s="27"/>
      <c r="L38" s="26"/>
      <c r="M38" s="27"/>
      <c r="N38" s="2"/>
      <c r="O38" s="7"/>
      <c r="P38" s="7"/>
    </row>
    <row r="39" spans="6:20">
      <c r="F39" s="9"/>
      <c r="G39" s="63"/>
      <c r="H39" s="16"/>
      <c r="I39" s="7"/>
      <c r="J39" s="26"/>
      <c r="K39" s="27"/>
      <c r="L39" s="26"/>
      <c r="M39" s="27"/>
      <c r="N39" s="16"/>
      <c r="O39" s="7"/>
      <c r="P39" s="7"/>
    </row>
    <row r="40" spans="6:20">
      <c r="F40" s="9"/>
      <c r="G40" s="64"/>
      <c r="H40" s="15"/>
      <c r="I40" s="7"/>
      <c r="J40" s="26"/>
      <c r="K40" s="27"/>
      <c r="L40" s="26"/>
      <c r="M40" s="27"/>
      <c r="N40" s="15"/>
      <c r="O40" s="7"/>
      <c r="P40" s="7"/>
    </row>
    <row r="41" spans="6:20">
      <c r="F41" s="9"/>
      <c r="G41" s="64"/>
      <c r="H41" s="15"/>
      <c r="I41" s="7"/>
      <c r="J41" s="26"/>
      <c r="K41" s="27"/>
      <c r="L41" s="26"/>
      <c r="M41" s="27"/>
      <c r="N41" s="15"/>
      <c r="O41" s="7"/>
      <c r="P41" s="7"/>
    </row>
    <row r="42" spans="6:20">
      <c r="F42" s="9"/>
      <c r="G42" s="4"/>
      <c r="H42" s="2"/>
      <c r="I42" s="7"/>
      <c r="N42" s="2"/>
      <c r="O42" s="7"/>
      <c r="P42" s="7"/>
    </row>
    <row r="43" spans="6:20">
      <c r="F43" s="3"/>
      <c r="G43" s="4"/>
      <c r="H43" s="2"/>
      <c r="I43" s="6"/>
      <c r="J43" s="6"/>
      <c r="K43" s="6"/>
      <c r="L43" s="6"/>
      <c r="M43" s="6"/>
      <c r="N43" s="2"/>
      <c r="O43" s="6"/>
      <c r="P43" s="6"/>
    </row>
    <row r="44" spans="6:20">
      <c r="F44" s="20"/>
      <c r="G44" s="21"/>
      <c r="H44" s="2"/>
      <c r="I44" s="6"/>
      <c r="J44" s="6"/>
      <c r="K44" s="6"/>
      <c r="L44" s="6"/>
      <c r="M44" s="6"/>
      <c r="N44" s="2"/>
      <c r="O44" s="6"/>
      <c r="P44" s="6"/>
    </row>
    <row r="45" spans="6:20">
      <c r="F45" s="20"/>
      <c r="G45" s="21"/>
      <c r="H45" s="2"/>
      <c r="I45" s="3"/>
      <c r="J45" s="3"/>
      <c r="K45" s="3"/>
      <c r="L45" s="3"/>
      <c r="M45" s="3"/>
      <c r="N45" s="2"/>
      <c r="O45" s="3"/>
      <c r="P45" s="3"/>
    </row>
    <row r="46" spans="6:20">
      <c r="F46" s="3"/>
      <c r="G46" s="21"/>
      <c r="H46" s="2"/>
      <c r="I46" s="3"/>
      <c r="J46" s="3"/>
      <c r="K46" s="3"/>
      <c r="L46" s="3"/>
      <c r="M46" s="3"/>
      <c r="N46" s="2"/>
      <c r="O46" s="3"/>
      <c r="P46" s="3"/>
    </row>
    <row r="47" spans="6:20">
      <c r="F47" s="3"/>
      <c r="G47" s="4"/>
      <c r="H47" s="2"/>
      <c r="I47" s="3"/>
      <c r="J47" s="3"/>
      <c r="K47" s="3"/>
      <c r="L47" s="3"/>
      <c r="M47" s="3"/>
      <c r="N47" s="2"/>
      <c r="O47" s="3"/>
      <c r="P47" s="3"/>
    </row>
    <row r="48" spans="6:20">
      <c r="F48" s="3"/>
      <c r="G48" s="4"/>
      <c r="H48" s="2"/>
      <c r="I48" s="3"/>
      <c r="J48" s="3"/>
      <c r="K48" s="3"/>
      <c r="L48" s="3"/>
      <c r="M48" s="3"/>
      <c r="N48" s="2"/>
      <c r="O48" s="3"/>
      <c r="P48" s="3"/>
    </row>
    <row r="49" spans="6:16">
      <c r="F49" s="3"/>
      <c r="G49" s="4"/>
      <c r="H49" s="2"/>
      <c r="I49" s="3"/>
      <c r="J49" s="3"/>
      <c r="K49" s="3"/>
      <c r="L49" s="3"/>
      <c r="M49" s="3"/>
      <c r="N49" s="2"/>
      <c r="O49" s="3"/>
      <c r="P49" s="3"/>
    </row>
    <row r="50" spans="6:16">
      <c r="F50" s="3"/>
      <c r="G50" s="4"/>
      <c r="H50" s="2"/>
      <c r="I50" s="3"/>
      <c r="J50" s="3"/>
      <c r="K50" s="3"/>
      <c r="L50" s="3"/>
      <c r="M50" s="3"/>
      <c r="N50" s="2"/>
      <c r="O50" s="3"/>
      <c r="P50" s="3"/>
    </row>
    <row r="51" spans="6:16">
      <c r="F51" s="3"/>
      <c r="G51" s="4"/>
      <c r="H51" s="2"/>
      <c r="I51" s="3"/>
      <c r="J51" s="3"/>
      <c r="K51" s="3"/>
      <c r="L51" s="3"/>
      <c r="M51" s="3"/>
      <c r="N51" s="2"/>
      <c r="O51" s="3"/>
      <c r="P51" s="3"/>
    </row>
    <row r="52" spans="6:16">
      <c r="F52" s="3"/>
      <c r="G52" s="4"/>
      <c r="H52" s="2"/>
      <c r="I52" s="3"/>
      <c r="J52" s="3"/>
      <c r="K52" s="3"/>
      <c r="L52" s="3"/>
      <c r="M52" s="3"/>
      <c r="N52" s="2"/>
      <c r="O52" s="3"/>
      <c r="P52" s="3"/>
    </row>
    <row r="78" spans="7:65" ht="15" customHeight="1">
      <c r="G78" s="296"/>
      <c r="H78" s="296"/>
      <c r="I78" s="296"/>
      <c r="J78" s="23"/>
      <c r="K78" s="23"/>
      <c r="L78" s="23"/>
      <c r="M78" s="23"/>
      <c r="N78" s="23"/>
      <c r="O78" s="23"/>
      <c r="P78" s="28">
        <v>18</v>
      </c>
      <c r="Q78" s="296"/>
      <c r="R78" s="296"/>
      <c r="S78" s="296"/>
      <c r="T78" s="296"/>
      <c r="U78" s="296"/>
      <c r="V78" s="23"/>
      <c r="W78" s="24" t="s">
        <v>9</v>
      </c>
      <c r="X78" s="24"/>
      <c r="Y78" s="24"/>
      <c r="Z78" s="24"/>
      <c r="AA78" s="24"/>
      <c r="AB78" s="24"/>
      <c r="AC78" s="24"/>
      <c r="AD78" s="24"/>
      <c r="AE78" s="23"/>
      <c r="AF78" s="296" t="s">
        <v>10</v>
      </c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3"/>
      <c r="AU78" s="297">
        <v>57.75</v>
      </c>
      <c r="AV78" s="297"/>
      <c r="AW78" s="297"/>
      <c r="AX78" s="297"/>
      <c r="AY78" s="23"/>
      <c r="AZ78" s="298" t="s">
        <v>11</v>
      </c>
      <c r="BA78" s="298"/>
      <c r="BB78" s="298"/>
      <c r="BC78" s="298"/>
      <c r="BD78" s="298"/>
      <c r="BE78" s="298"/>
      <c r="BF78" s="23"/>
      <c r="BG78" s="299">
        <v>863.94</v>
      </c>
      <c r="BH78" s="299"/>
      <c r="BI78" s="299"/>
      <c r="BJ78" s="299"/>
      <c r="BK78" s="23"/>
      <c r="BL78" s="23"/>
      <c r="BM78" s="23"/>
    </row>
    <row r="79" spans="7:65"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5"/>
      <c r="T79" s="23"/>
      <c r="U79" s="23"/>
      <c r="V79" s="23"/>
      <c r="W79" s="24"/>
      <c r="X79" s="24"/>
      <c r="Y79" s="24"/>
      <c r="Z79" s="24"/>
      <c r="AA79" s="24"/>
      <c r="AB79" s="24"/>
      <c r="AC79" s="24"/>
      <c r="AD79" s="24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98"/>
      <c r="BA79" s="298"/>
      <c r="BB79" s="298"/>
      <c r="BC79" s="298"/>
      <c r="BD79" s="298"/>
      <c r="BE79" s="298"/>
      <c r="BF79" s="23"/>
      <c r="BG79" s="23"/>
      <c r="BH79" s="23"/>
      <c r="BI79" s="23"/>
      <c r="BJ79" s="23"/>
      <c r="BK79" s="23"/>
      <c r="BL79" s="23"/>
      <c r="BM79" s="23"/>
    </row>
    <row r="80" spans="7:65"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5"/>
      <c r="T80" s="23"/>
      <c r="U80" s="23"/>
      <c r="V80" s="23"/>
      <c r="W80" s="24"/>
      <c r="X80" s="24"/>
      <c r="Y80" s="24"/>
      <c r="Z80" s="24"/>
      <c r="AA80" s="24"/>
      <c r="AB80" s="24"/>
      <c r="AC80" s="24"/>
      <c r="AD80" s="24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7:65"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5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7:65" ht="15" customHeight="1">
      <c r="G82" s="296"/>
      <c r="H82" s="296"/>
      <c r="I82" s="296"/>
      <c r="J82" s="23"/>
      <c r="K82" s="23"/>
      <c r="L82" s="23"/>
      <c r="M82" s="23"/>
      <c r="N82" s="23"/>
      <c r="O82" s="23"/>
      <c r="P82" s="28">
        <v>19</v>
      </c>
      <c r="Q82" s="296"/>
      <c r="R82" s="296"/>
      <c r="S82" s="296"/>
      <c r="T82" s="296"/>
      <c r="U82" s="296"/>
      <c r="V82" s="23"/>
      <c r="W82" s="24" t="s">
        <v>12</v>
      </c>
      <c r="X82" s="24"/>
      <c r="Y82" s="24"/>
      <c r="Z82" s="24"/>
      <c r="AA82" s="24"/>
      <c r="AB82" s="24"/>
      <c r="AC82" s="24"/>
      <c r="AD82" s="24"/>
      <c r="AE82" s="23"/>
      <c r="AF82" s="296" t="s">
        <v>10</v>
      </c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3"/>
      <c r="AU82" s="297">
        <v>75.08</v>
      </c>
      <c r="AV82" s="297"/>
      <c r="AW82" s="297"/>
      <c r="AX82" s="297"/>
      <c r="AY82" s="23"/>
      <c r="AZ82" s="298" t="s">
        <v>11</v>
      </c>
      <c r="BA82" s="298"/>
      <c r="BB82" s="298"/>
      <c r="BC82" s="298"/>
      <c r="BD82" s="298"/>
      <c r="BE82" s="298"/>
      <c r="BF82" s="23"/>
      <c r="BG82" s="299">
        <v>122.38</v>
      </c>
      <c r="BH82" s="299"/>
      <c r="BI82" s="299"/>
      <c r="BJ82" s="299"/>
      <c r="BK82" s="23"/>
      <c r="BL82" s="23"/>
      <c r="BM82" s="23"/>
    </row>
    <row r="83" spans="7:65"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5"/>
      <c r="T83" s="23"/>
      <c r="U83" s="23"/>
      <c r="V83" s="23"/>
      <c r="W83" s="24"/>
      <c r="X83" s="24"/>
      <c r="Y83" s="24"/>
      <c r="Z83" s="24"/>
      <c r="AA83" s="24"/>
      <c r="AB83" s="24"/>
      <c r="AC83" s="24"/>
      <c r="AD83" s="24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98"/>
      <c r="BA83" s="298"/>
      <c r="BB83" s="298"/>
      <c r="BC83" s="298"/>
      <c r="BD83" s="298"/>
      <c r="BE83" s="298"/>
      <c r="BF83" s="23"/>
      <c r="BG83" s="23"/>
      <c r="BH83" s="23"/>
      <c r="BI83" s="23"/>
      <c r="BJ83" s="23"/>
      <c r="BK83" s="23"/>
      <c r="BL83" s="23"/>
      <c r="BM83" s="23"/>
    </row>
    <row r="84" spans="7:65"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5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7:65" ht="15" customHeight="1">
      <c r="G85" s="296"/>
      <c r="H85" s="296"/>
      <c r="I85" s="296"/>
      <c r="J85" s="23"/>
      <c r="K85" s="23"/>
      <c r="L85" s="23"/>
      <c r="M85" s="23"/>
      <c r="N85" s="23"/>
      <c r="O85" s="23"/>
      <c r="P85" s="28">
        <v>20</v>
      </c>
      <c r="Q85" s="296"/>
      <c r="R85" s="296"/>
      <c r="S85" s="296"/>
      <c r="T85" s="296"/>
      <c r="U85" s="296"/>
      <c r="V85" s="23"/>
      <c r="W85" s="24" t="s">
        <v>13</v>
      </c>
      <c r="X85" s="24"/>
      <c r="Y85" s="24"/>
      <c r="Z85" s="24"/>
      <c r="AA85" s="24"/>
      <c r="AB85" s="24"/>
      <c r="AC85" s="24"/>
      <c r="AD85" s="24"/>
      <c r="AE85" s="23"/>
      <c r="AF85" s="296" t="s">
        <v>10</v>
      </c>
      <c r="AG85" s="296"/>
      <c r="AH85" s="296"/>
      <c r="AI85" s="296"/>
      <c r="AJ85" s="296"/>
      <c r="AK85" s="296"/>
      <c r="AL85" s="296"/>
      <c r="AM85" s="296"/>
      <c r="AN85" s="296"/>
      <c r="AO85" s="296"/>
      <c r="AP85" s="296"/>
      <c r="AQ85" s="296"/>
      <c r="AR85" s="296"/>
      <c r="AS85" s="296"/>
      <c r="AT85" s="23"/>
      <c r="AU85" s="297">
        <v>82.5</v>
      </c>
      <c r="AV85" s="297"/>
      <c r="AW85" s="297"/>
      <c r="AX85" s="297"/>
      <c r="AY85" s="23"/>
      <c r="AZ85" s="298" t="s">
        <v>14</v>
      </c>
      <c r="BA85" s="298"/>
      <c r="BB85" s="298"/>
      <c r="BC85" s="298"/>
      <c r="BD85" s="298"/>
      <c r="BE85" s="298"/>
      <c r="BF85" s="23"/>
      <c r="BG85" s="299">
        <v>217.8</v>
      </c>
      <c r="BH85" s="299"/>
      <c r="BI85" s="299"/>
      <c r="BJ85" s="299"/>
      <c r="BK85" s="23"/>
      <c r="BL85" s="23"/>
      <c r="BM85" s="23"/>
    </row>
    <row r="86" spans="7:65"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5"/>
      <c r="T86" s="23"/>
      <c r="U86" s="23"/>
      <c r="V86" s="23"/>
      <c r="W86" s="24"/>
      <c r="X86" s="24"/>
      <c r="Y86" s="24"/>
      <c r="Z86" s="24"/>
      <c r="AA86" s="24"/>
      <c r="AB86" s="24"/>
      <c r="AC86" s="24"/>
      <c r="AD86" s="24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98"/>
      <c r="BA86" s="298"/>
      <c r="BB86" s="298"/>
      <c r="BC86" s="298"/>
      <c r="BD86" s="298"/>
      <c r="BE86" s="298"/>
      <c r="BF86" s="23"/>
      <c r="BG86" s="23"/>
      <c r="BH86" s="23"/>
      <c r="BI86" s="23"/>
      <c r="BJ86" s="23"/>
      <c r="BK86" s="23"/>
      <c r="BL86" s="23"/>
      <c r="BM86" s="23"/>
    </row>
    <row r="87" spans="7:65"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5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7:65" ht="15" customHeight="1">
      <c r="G88" s="296"/>
      <c r="H88" s="296"/>
      <c r="I88" s="296"/>
      <c r="J88" s="23"/>
      <c r="K88" s="23"/>
      <c r="L88" s="23"/>
      <c r="M88" s="23"/>
      <c r="N88" s="23"/>
      <c r="O88" s="23"/>
      <c r="P88" s="28">
        <v>21</v>
      </c>
      <c r="Q88" s="296"/>
      <c r="R88" s="296"/>
      <c r="S88" s="296"/>
      <c r="T88" s="296"/>
      <c r="U88" s="296"/>
      <c r="V88" s="23"/>
      <c r="W88" s="24" t="s">
        <v>15</v>
      </c>
      <c r="X88" s="24"/>
      <c r="Y88" s="24"/>
      <c r="Z88" s="24"/>
      <c r="AA88" s="24"/>
      <c r="AB88" s="24"/>
      <c r="AC88" s="24"/>
      <c r="AD88" s="24"/>
      <c r="AE88" s="23"/>
      <c r="AF88" s="296" t="s">
        <v>10</v>
      </c>
      <c r="AG88" s="296"/>
      <c r="AH88" s="296"/>
      <c r="AI88" s="296"/>
      <c r="AJ88" s="296"/>
      <c r="AK88" s="296"/>
      <c r="AL88" s="296"/>
      <c r="AM88" s="296"/>
      <c r="AN88" s="296"/>
      <c r="AO88" s="296"/>
      <c r="AP88" s="296"/>
      <c r="AQ88" s="296"/>
      <c r="AR88" s="296"/>
      <c r="AS88" s="296"/>
      <c r="AT88" s="23"/>
      <c r="AU88" s="297">
        <v>33</v>
      </c>
      <c r="AV88" s="297"/>
      <c r="AW88" s="297"/>
      <c r="AX88" s="297"/>
      <c r="AY88" s="23"/>
      <c r="AZ88" s="298" t="s">
        <v>11</v>
      </c>
      <c r="BA88" s="298"/>
      <c r="BB88" s="298"/>
      <c r="BC88" s="298"/>
      <c r="BD88" s="298"/>
      <c r="BE88" s="298"/>
      <c r="BF88" s="23"/>
      <c r="BG88" s="299">
        <v>4080.45</v>
      </c>
      <c r="BH88" s="299"/>
      <c r="BI88" s="299"/>
      <c r="BJ88" s="299"/>
      <c r="BK88" s="23"/>
      <c r="BL88" s="23"/>
      <c r="BM88" s="23"/>
    </row>
    <row r="89" spans="7:65"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5"/>
      <c r="T89" s="23"/>
      <c r="U89" s="23"/>
      <c r="V89" s="23"/>
      <c r="W89" s="24"/>
      <c r="X89" s="24"/>
      <c r="Y89" s="24"/>
      <c r="Z89" s="24"/>
      <c r="AA89" s="24"/>
      <c r="AB89" s="24"/>
      <c r="AC89" s="24"/>
      <c r="AD89" s="24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98"/>
      <c r="BA89" s="298"/>
      <c r="BB89" s="298"/>
      <c r="BC89" s="298"/>
      <c r="BD89" s="298"/>
      <c r="BE89" s="298"/>
      <c r="BF89" s="23"/>
      <c r="BG89" s="23"/>
      <c r="BH89" s="23"/>
      <c r="BI89" s="23"/>
      <c r="BJ89" s="23"/>
      <c r="BK89" s="23"/>
      <c r="BL89" s="23"/>
      <c r="BM89" s="23"/>
    </row>
    <row r="90" spans="7:65"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5"/>
      <c r="T90" s="23"/>
      <c r="U90" s="23"/>
      <c r="V90" s="23"/>
      <c r="W90" s="24"/>
      <c r="X90" s="24"/>
      <c r="Y90" s="24"/>
      <c r="Z90" s="24"/>
      <c r="AA90" s="24"/>
      <c r="AB90" s="24"/>
      <c r="AC90" s="24"/>
      <c r="AD90" s="24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7:65"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5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7:65" ht="15" customHeight="1">
      <c r="G92" s="296"/>
      <c r="H92" s="296"/>
      <c r="I92" s="296"/>
      <c r="J92" s="23"/>
      <c r="K92" s="23"/>
      <c r="L92" s="23"/>
      <c r="M92" s="23"/>
      <c r="N92" s="23"/>
      <c r="O92" s="23"/>
      <c r="P92" s="28">
        <v>22</v>
      </c>
      <c r="Q92" s="296"/>
      <c r="R92" s="296"/>
      <c r="S92" s="296"/>
      <c r="T92" s="296"/>
      <c r="U92" s="296"/>
      <c r="V92" s="23"/>
      <c r="W92" s="24" t="s">
        <v>16</v>
      </c>
      <c r="X92" s="24"/>
      <c r="Y92" s="24"/>
      <c r="Z92" s="24"/>
      <c r="AA92" s="24"/>
      <c r="AB92" s="24"/>
      <c r="AC92" s="24"/>
      <c r="AD92" s="24"/>
      <c r="AE92" s="23"/>
      <c r="AF92" s="296" t="s">
        <v>10</v>
      </c>
      <c r="AG92" s="296"/>
      <c r="AH92" s="296"/>
      <c r="AI92" s="296"/>
      <c r="AJ92" s="296"/>
      <c r="AK92" s="296"/>
      <c r="AL92" s="296"/>
      <c r="AM92" s="296"/>
      <c r="AN92" s="296"/>
      <c r="AO92" s="296"/>
      <c r="AP92" s="296"/>
      <c r="AQ92" s="296"/>
      <c r="AR92" s="296"/>
      <c r="AS92" s="296"/>
      <c r="AT92" s="23"/>
      <c r="AU92" s="297">
        <v>1485</v>
      </c>
      <c r="AV92" s="297"/>
      <c r="AW92" s="297"/>
      <c r="AX92" s="297"/>
      <c r="AY92" s="23"/>
      <c r="AZ92" s="298" t="s">
        <v>11</v>
      </c>
      <c r="BA92" s="298"/>
      <c r="BB92" s="298"/>
      <c r="BC92" s="298"/>
      <c r="BD92" s="298"/>
      <c r="BE92" s="298"/>
      <c r="BF92" s="23"/>
      <c r="BG92" s="299">
        <v>1188</v>
      </c>
      <c r="BH92" s="299"/>
      <c r="BI92" s="299"/>
      <c r="BJ92" s="299"/>
      <c r="BK92" s="23"/>
      <c r="BL92" s="23"/>
      <c r="BM92" s="23"/>
    </row>
    <row r="93" spans="7:65"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5"/>
      <c r="T93" s="23"/>
      <c r="U93" s="23"/>
      <c r="V93" s="23"/>
      <c r="W93" s="24"/>
      <c r="X93" s="24"/>
      <c r="Y93" s="24"/>
      <c r="Z93" s="24"/>
      <c r="AA93" s="24"/>
      <c r="AB93" s="24"/>
      <c r="AC93" s="24"/>
      <c r="AD93" s="24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98"/>
      <c r="BA93" s="298"/>
      <c r="BB93" s="298"/>
      <c r="BC93" s="298"/>
      <c r="BD93" s="298"/>
      <c r="BE93" s="298"/>
      <c r="BF93" s="23"/>
      <c r="BG93" s="23"/>
      <c r="BH93" s="23"/>
      <c r="BI93" s="23"/>
      <c r="BJ93" s="23"/>
      <c r="BK93" s="23"/>
      <c r="BL93" s="23"/>
      <c r="BM93" s="23"/>
    </row>
    <row r="94" spans="7:65"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5"/>
      <c r="T94" s="23"/>
      <c r="U94" s="23"/>
      <c r="V94" s="23"/>
      <c r="W94" s="24"/>
      <c r="X94" s="24"/>
      <c r="Y94" s="24"/>
      <c r="Z94" s="24"/>
      <c r="AA94" s="24"/>
      <c r="AB94" s="24"/>
      <c r="AC94" s="24"/>
      <c r="AD94" s="24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7:65"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5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7:65" ht="15" customHeight="1">
      <c r="G96" s="296"/>
      <c r="H96" s="296"/>
      <c r="I96" s="296"/>
      <c r="J96" s="23"/>
      <c r="K96" s="23"/>
      <c r="L96" s="23"/>
      <c r="M96" s="23"/>
      <c r="N96" s="23"/>
      <c r="O96" s="23"/>
      <c r="P96" s="28">
        <v>23</v>
      </c>
      <c r="Q96" s="296"/>
      <c r="R96" s="296"/>
      <c r="S96" s="296"/>
      <c r="T96" s="296"/>
      <c r="U96" s="296"/>
      <c r="V96" s="23"/>
      <c r="W96" s="24" t="s">
        <v>17</v>
      </c>
      <c r="X96" s="24"/>
      <c r="Y96" s="24"/>
      <c r="Z96" s="24"/>
      <c r="AA96" s="24"/>
      <c r="AB96" s="24"/>
      <c r="AC96" s="24"/>
      <c r="AD96" s="24"/>
      <c r="AE96" s="23"/>
      <c r="AF96" s="296" t="s">
        <v>10</v>
      </c>
      <c r="AG96" s="296"/>
      <c r="AH96" s="296"/>
      <c r="AI96" s="296"/>
      <c r="AJ96" s="296"/>
      <c r="AK96" s="296"/>
      <c r="AL96" s="296"/>
      <c r="AM96" s="296"/>
      <c r="AN96" s="296"/>
      <c r="AO96" s="296"/>
      <c r="AP96" s="296"/>
      <c r="AQ96" s="296"/>
      <c r="AR96" s="296"/>
      <c r="AS96" s="296"/>
      <c r="AT96" s="23"/>
      <c r="AU96" s="297">
        <v>16.5</v>
      </c>
      <c r="AV96" s="297"/>
      <c r="AW96" s="297"/>
      <c r="AX96" s="297"/>
      <c r="AY96" s="23"/>
      <c r="AZ96" s="298" t="s">
        <v>11</v>
      </c>
      <c r="BA96" s="298"/>
      <c r="BB96" s="298"/>
      <c r="BC96" s="298"/>
      <c r="BD96" s="298"/>
      <c r="BE96" s="298"/>
      <c r="BF96" s="23"/>
      <c r="BG96" s="299">
        <v>2245.3200000000002</v>
      </c>
      <c r="BH96" s="299"/>
      <c r="BI96" s="299"/>
      <c r="BJ96" s="299"/>
      <c r="BK96" s="23"/>
      <c r="BL96" s="23"/>
      <c r="BM96" s="23"/>
    </row>
    <row r="97" spans="7:65"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5"/>
      <c r="T97" s="23"/>
      <c r="U97" s="23"/>
      <c r="V97" s="23"/>
      <c r="W97" s="24"/>
      <c r="X97" s="24"/>
      <c r="Y97" s="24"/>
      <c r="Z97" s="24"/>
      <c r="AA97" s="24"/>
      <c r="AB97" s="24"/>
      <c r="AC97" s="24"/>
      <c r="AD97" s="24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98"/>
      <c r="BA97" s="298"/>
      <c r="BB97" s="298"/>
      <c r="BC97" s="298"/>
      <c r="BD97" s="298"/>
      <c r="BE97" s="298"/>
      <c r="BF97" s="23"/>
      <c r="BG97" s="23"/>
      <c r="BH97" s="23"/>
      <c r="BI97" s="23"/>
      <c r="BJ97" s="23"/>
      <c r="BK97" s="23"/>
      <c r="BL97" s="23"/>
      <c r="BM97" s="23"/>
    </row>
    <row r="98" spans="7:65"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5"/>
      <c r="T98" s="23"/>
      <c r="U98" s="23"/>
      <c r="V98" s="23"/>
      <c r="W98" s="24"/>
      <c r="X98" s="24"/>
      <c r="Y98" s="24"/>
      <c r="Z98" s="24"/>
      <c r="AA98" s="24"/>
      <c r="AB98" s="24"/>
      <c r="AC98" s="24"/>
      <c r="AD98" s="24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7:65"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5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7:65" ht="15" customHeight="1">
      <c r="G100" s="296"/>
      <c r="H100" s="296"/>
      <c r="I100" s="296"/>
      <c r="J100" s="23"/>
      <c r="K100" s="23"/>
      <c r="L100" s="23"/>
      <c r="M100" s="23"/>
      <c r="N100" s="23"/>
      <c r="O100" s="23"/>
      <c r="P100" s="28">
        <v>24</v>
      </c>
      <c r="Q100" s="296"/>
      <c r="R100" s="296"/>
      <c r="S100" s="296"/>
      <c r="T100" s="296"/>
      <c r="U100" s="296"/>
      <c r="V100" s="23"/>
      <c r="W100" s="24" t="s">
        <v>16</v>
      </c>
      <c r="X100" s="24"/>
      <c r="Y100" s="24"/>
      <c r="Z100" s="24"/>
      <c r="AA100" s="24"/>
      <c r="AB100" s="24"/>
      <c r="AC100" s="24"/>
      <c r="AD100" s="24"/>
      <c r="AE100" s="23"/>
      <c r="AF100" s="296" t="s">
        <v>10</v>
      </c>
      <c r="AG100" s="296"/>
      <c r="AH100" s="296"/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96"/>
      <c r="AS100" s="296"/>
      <c r="AT100" s="23"/>
      <c r="AU100" s="297">
        <v>742.5</v>
      </c>
      <c r="AV100" s="297"/>
      <c r="AW100" s="297"/>
      <c r="AX100" s="297"/>
      <c r="AY100" s="23"/>
      <c r="AZ100" s="298" t="s">
        <v>11</v>
      </c>
      <c r="BA100" s="298"/>
      <c r="BB100" s="298"/>
      <c r="BC100" s="298"/>
      <c r="BD100" s="298"/>
      <c r="BE100" s="298"/>
      <c r="BF100" s="23"/>
      <c r="BG100" s="299">
        <v>594</v>
      </c>
      <c r="BH100" s="299"/>
      <c r="BI100" s="299"/>
      <c r="BJ100" s="299"/>
      <c r="BK100" s="23"/>
      <c r="BL100" s="23"/>
      <c r="BM100" s="23"/>
    </row>
    <row r="101" spans="7:65"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5"/>
      <c r="T101" s="23"/>
      <c r="U101" s="23"/>
      <c r="V101" s="23"/>
      <c r="W101" s="24"/>
      <c r="X101" s="24"/>
      <c r="Y101" s="24"/>
      <c r="Z101" s="24"/>
      <c r="AA101" s="24"/>
      <c r="AB101" s="24"/>
      <c r="AC101" s="24"/>
      <c r="AD101" s="24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98"/>
      <c r="BA101" s="298"/>
      <c r="BB101" s="298"/>
      <c r="BC101" s="298"/>
      <c r="BD101" s="298"/>
      <c r="BE101" s="298"/>
      <c r="BF101" s="23"/>
      <c r="BG101" s="23"/>
      <c r="BH101" s="23"/>
      <c r="BI101" s="23"/>
      <c r="BJ101" s="23"/>
      <c r="BK101" s="23"/>
      <c r="BL101" s="23"/>
      <c r="BM101" s="23"/>
    </row>
    <row r="102" spans="7:65"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5"/>
      <c r="T102" s="23"/>
      <c r="U102" s="23"/>
      <c r="V102" s="23"/>
      <c r="W102" s="24"/>
      <c r="X102" s="24"/>
      <c r="Y102" s="24"/>
      <c r="Z102" s="24"/>
      <c r="AA102" s="24"/>
      <c r="AB102" s="24"/>
      <c r="AC102" s="24"/>
      <c r="AD102" s="24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7:65"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5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7:65" ht="15" customHeight="1">
      <c r="G104" s="296"/>
      <c r="H104" s="296"/>
      <c r="I104" s="296"/>
      <c r="J104" s="23"/>
      <c r="K104" s="23"/>
      <c r="L104" s="23"/>
      <c r="M104" s="23"/>
      <c r="N104" s="23"/>
      <c r="O104" s="23"/>
      <c r="P104" s="28">
        <v>25</v>
      </c>
      <c r="Q104" s="296"/>
      <c r="R104" s="296"/>
      <c r="S104" s="296"/>
      <c r="T104" s="296"/>
      <c r="U104" s="296"/>
      <c r="V104" s="23"/>
      <c r="W104" s="24" t="s">
        <v>18</v>
      </c>
      <c r="X104" s="24"/>
      <c r="Y104" s="24"/>
      <c r="Z104" s="24"/>
      <c r="AA104" s="24"/>
      <c r="AB104" s="24"/>
      <c r="AC104" s="24"/>
      <c r="AD104" s="24"/>
      <c r="AE104" s="23"/>
      <c r="AF104" s="296" t="s">
        <v>10</v>
      </c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3"/>
      <c r="AU104" s="297">
        <v>82.5</v>
      </c>
      <c r="AV104" s="297"/>
      <c r="AW104" s="297"/>
      <c r="AX104" s="297"/>
      <c r="AY104" s="23"/>
      <c r="AZ104" s="298" t="s">
        <v>19</v>
      </c>
      <c r="BA104" s="298"/>
      <c r="BB104" s="298"/>
      <c r="BC104" s="298"/>
      <c r="BD104" s="298"/>
      <c r="BE104" s="298"/>
      <c r="BF104" s="23"/>
      <c r="BG104" s="299">
        <v>1059.3</v>
      </c>
      <c r="BH104" s="299"/>
      <c r="BI104" s="299"/>
      <c r="BJ104" s="299"/>
      <c r="BK104" s="23"/>
      <c r="BL104" s="23"/>
      <c r="BM104" s="23"/>
    </row>
    <row r="105" spans="7:65"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5"/>
      <c r="T105" s="23"/>
      <c r="U105" s="23"/>
      <c r="V105" s="23"/>
      <c r="W105" s="24"/>
      <c r="X105" s="24"/>
      <c r="Y105" s="24"/>
      <c r="Z105" s="24"/>
      <c r="AA105" s="24"/>
      <c r="AB105" s="24"/>
      <c r="AC105" s="24"/>
      <c r="AD105" s="24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7:65"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5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</row>
    <row r="107" spans="7:65" ht="15" customHeight="1">
      <c r="G107" s="296"/>
      <c r="H107" s="296"/>
      <c r="I107" s="296"/>
      <c r="J107" s="23"/>
      <c r="K107" s="23"/>
      <c r="L107" s="23"/>
      <c r="M107" s="23"/>
      <c r="N107" s="23"/>
      <c r="O107" s="23"/>
      <c r="P107" s="28">
        <v>26</v>
      </c>
      <c r="Q107" s="296"/>
      <c r="R107" s="296"/>
      <c r="S107" s="296"/>
      <c r="T107" s="296"/>
      <c r="U107" s="296"/>
      <c r="V107" s="23"/>
      <c r="W107" s="24" t="s">
        <v>20</v>
      </c>
      <c r="X107" s="24"/>
      <c r="Y107" s="24"/>
      <c r="Z107" s="24"/>
      <c r="AA107" s="24"/>
      <c r="AB107" s="24"/>
      <c r="AC107" s="24"/>
      <c r="AD107" s="24"/>
      <c r="AE107" s="23"/>
      <c r="AF107" s="296" t="s">
        <v>10</v>
      </c>
      <c r="AG107" s="296"/>
      <c r="AH107" s="296"/>
      <c r="AI107" s="296"/>
      <c r="AJ107" s="296"/>
      <c r="AK107" s="296"/>
      <c r="AL107" s="296"/>
      <c r="AM107" s="296"/>
      <c r="AN107" s="296"/>
      <c r="AO107" s="296"/>
      <c r="AP107" s="296"/>
      <c r="AQ107" s="296"/>
      <c r="AR107" s="296"/>
      <c r="AS107" s="296"/>
      <c r="AT107" s="23"/>
      <c r="AU107" s="297">
        <v>23.94</v>
      </c>
      <c r="AV107" s="297"/>
      <c r="AW107" s="297"/>
      <c r="AX107" s="297"/>
      <c r="AY107" s="23"/>
      <c r="AZ107" s="298" t="s">
        <v>21</v>
      </c>
      <c r="BA107" s="298"/>
      <c r="BB107" s="298"/>
      <c r="BC107" s="298"/>
      <c r="BD107" s="298"/>
      <c r="BE107" s="298"/>
      <c r="BF107" s="23"/>
      <c r="BG107" s="299">
        <v>46.2</v>
      </c>
      <c r="BH107" s="299"/>
      <c r="BI107" s="299"/>
      <c r="BJ107" s="299"/>
      <c r="BK107" s="23"/>
      <c r="BL107" s="23"/>
      <c r="BM107" s="23"/>
    </row>
    <row r="108" spans="7:65"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5"/>
      <c r="T108" s="23"/>
      <c r="U108" s="23"/>
      <c r="V108" s="23"/>
      <c r="W108" s="24"/>
      <c r="X108" s="24"/>
      <c r="Y108" s="24"/>
      <c r="Z108" s="24"/>
      <c r="AA108" s="24"/>
      <c r="AB108" s="24"/>
      <c r="AC108" s="24"/>
      <c r="AD108" s="24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</row>
    <row r="109" spans="7:65"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5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</row>
    <row r="110" spans="7:65" ht="15" customHeight="1">
      <c r="G110" s="296"/>
      <c r="H110" s="296"/>
      <c r="I110" s="296"/>
      <c r="J110" s="23"/>
      <c r="K110" s="23"/>
      <c r="L110" s="23"/>
      <c r="M110" s="23"/>
      <c r="N110" s="23"/>
      <c r="O110" s="23"/>
      <c r="P110" s="28">
        <v>27</v>
      </c>
      <c r="Q110" s="296"/>
      <c r="R110" s="296"/>
      <c r="S110" s="296"/>
      <c r="T110" s="296"/>
      <c r="U110" s="296"/>
      <c r="V110" s="23"/>
      <c r="W110" s="24" t="s">
        <v>22</v>
      </c>
      <c r="X110" s="24"/>
      <c r="Y110" s="24"/>
      <c r="Z110" s="24"/>
      <c r="AA110" s="24"/>
      <c r="AB110" s="24"/>
      <c r="AC110" s="24"/>
      <c r="AD110" s="24"/>
      <c r="AE110" s="23"/>
      <c r="AF110" s="296" t="s">
        <v>10</v>
      </c>
      <c r="AG110" s="296"/>
      <c r="AH110" s="296"/>
      <c r="AI110" s="296"/>
      <c r="AJ110" s="296"/>
      <c r="AK110" s="296"/>
      <c r="AL110" s="296"/>
      <c r="AM110" s="296"/>
      <c r="AN110" s="296"/>
      <c r="AO110" s="296"/>
      <c r="AP110" s="296"/>
      <c r="AQ110" s="296"/>
      <c r="AR110" s="296"/>
      <c r="AS110" s="296"/>
      <c r="AT110" s="23"/>
      <c r="AU110" s="297">
        <v>8</v>
      </c>
      <c r="AV110" s="297"/>
      <c r="AW110" s="297"/>
      <c r="AX110" s="297"/>
      <c r="AY110" s="23"/>
      <c r="AZ110" s="298" t="s">
        <v>23</v>
      </c>
      <c r="BA110" s="298"/>
      <c r="BB110" s="298"/>
      <c r="BC110" s="298"/>
      <c r="BD110" s="298"/>
      <c r="BE110" s="298"/>
      <c r="BF110" s="23"/>
      <c r="BG110" s="299">
        <v>1964.4</v>
      </c>
      <c r="BH110" s="299"/>
      <c r="BI110" s="299"/>
      <c r="BJ110" s="299"/>
      <c r="BK110" s="23"/>
      <c r="BL110" s="23"/>
      <c r="BM110" s="23"/>
    </row>
    <row r="111" spans="7:65"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5"/>
      <c r="T111" s="23"/>
      <c r="U111" s="23"/>
      <c r="V111" s="23"/>
      <c r="W111" s="24"/>
      <c r="X111" s="24"/>
      <c r="Y111" s="24"/>
      <c r="Z111" s="24"/>
      <c r="AA111" s="24"/>
      <c r="AB111" s="24"/>
      <c r="AC111" s="24"/>
      <c r="AD111" s="24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</row>
    <row r="112" spans="7:65"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5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</row>
    <row r="113" spans="7:65" ht="15" customHeight="1">
      <c r="G113" s="296"/>
      <c r="H113" s="296"/>
      <c r="I113" s="296"/>
      <c r="J113" s="23"/>
      <c r="K113" s="23"/>
      <c r="L113" s="23"/>
      <c r="M113" s="23"/>
      <c r="N113" s="23"/>
      <c r="O113" s="23"/>
      <c r="P113" s="28">
        <v>28</v>
      </c>
      <c r="Q113" s="296"/>
      <c r="R113" s="296"/>
      <c r="S113" s="296"/>
      <c r="T113" s="296"/>
      <c r="U113" s="296"/>
      <c r="V113" s="23"/>
      <c r="W113" s="24" t="s">
        <v>24</v>
      </c>
      <c r="X113" s="24"/>
      <c r="Y113" s="24"/>
      <c r="Z113" s="24"/>
      <c r="AA113" s="24"/>
      <c r="AB113" s="24"/>
      <c r="AC113" s="24"/>
      <c r="AD113" s="24"/>
      <c r="AE113" s="23"/>
      <c r="AF113" s="296" t="s">
        <v>10</v>
      </c>
      <c r="AG113" s="296"/>
      <c r="AH113" s="296"/>
      <c r="AI113" s="296"/>
      <c r="AJ113" s="296"/>
      <c r="AK113" s="296"/>
      <c r="AL113" s="296"/>
      <c r="AM113" s="296"/>
      <c r="AN113" s="296"/>
      <c r="AO113" s="296"/>
      <c r="AP113" s="296"/>
      <c r="AQ113" s="296"/>
      <c r="AR113" s="296"/>
      <c r="AS113" s="296"/>
      <c r="AT113" s="23"/>
      <c r="AU113" s="297">
        <v>4488</v>
      </c>
      <c r="AV113" s="297"/>
      <c r="AW113" s="297"/>
      <c r="AX113" s="297"/>
      <c r="AY113" s="23"/>
      <c r="AZ113" s="298" t="s">
        <v>14</v>
      </c>
      <c r="BA113" s="298"/>
      <c r="BB113" s="298"/>
      <c r="BC113" s="298"/>
      <c r="BD113" s="298"/>
      <c r="BE113" s="298"/>
      <c r="BF113" s="23"/>
      <c r="BG113" s="299">
        <v>44924.88</v>
      </c>
      <c r="BH113" s="299"/>
      <c r="BI113" s="299"/>
      <c r="BJ113" s="299"/>
      <c r="BK113" s="23"/>
      <c r="BL113" s="23"/>
      <c r="BM113" s="23"/>
    </row>
    <row r="114" spans="7:65"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5"/>
      <c r="T114" s="23"/>
      <c r="U114" s="23"/>
      <c r="V114" s="23"/>
      <c r="W114" s="24"/>
      <c r="X114" s="24"/>
      <c r="Y114" s="24"/>
      <c r="Z114" s="24"/>
      <c r="AA114" s="24"/>
      <c r="AB114" s="24"/>
      <c r="AC114" s="24"/>
      <c r="AD114" s="24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98"/>
      <c r="BA114" s="298"/>
      <c r="BB114" s="298"/>
      <c r="BC114" s="298"/>
      <c r="BD114" s="298"/>
      <c r="BE114" s="298"/>
      <c r="BF114" s="23"/>
      <c r="BG114" s="23"/>
      <c r="BH114" s="23"/>
      <c r="BI114" s="23"/>
      <c r="BJ114" s="23"/>
      <c r="BK114" s="23"/>
      <c r="BL114" s="23"/>
      <c r="BM114" s="23"/>
    </row>
    <row r="115" spans="7:65"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5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</row>
    <row r="116" spans="7:65" ht="15" customHeight="1">
      <c r="G116" s="296"/>
      <c r="H116" s="296"/>
      <c r="I116" s="296"/>
      <c r="J116" s="23"/>
      <c r="K116" s="23"/>
      <c r="L116" s="23"/>
      <c r="M116" s="23"/>
      <c r="N116" s="23"/>
      <c r="O116" s="23"/>
      <c r="P116" s="28">
        <v>29</v>
      </c>
      <c r="Q116" s="296"/>
      <c r="R116" s="296"/>
      <c r="S116" s="296"/>
      <c r="T116" s="296"/>
      <c r="U116" s="296"/>
      <c r="V116" s="23"/>
      <c r="W116" s="24" t="s">
        <v>16</v>
      </c>
      <c r="X116" s="24"/>
      <c r="Y116" s="24"/>
      <c r="Z116" s="24"/>
      <c r="AA116" s="24"/>
      <c r="AB116" s="24"/>
      <c r="AC116" s="24"/>
      <c r="AD116" s="24"/>
      <c r="AE116" s="23"/>
      <c r="AF116" s="296" t="s">
        <v>10</v>
      </c>
      <c r="AG116" s="296"/>
      <c r="AH116" s="296"/>
      <c r="AI116" s="296"/>
      <c r="AJ116" s="296"/>
      <c r="AK116" s="296"/>
      <c r="AL116" s="296"/>
      <c r="AM116" s="296"/>
      <c r="AN116" s="296"/>
      <c r="AO116" s="296"/>
      <c r="AP116" s="296"/>
      <c r="AQ116" s="296"/>
      <c r="AR116" s="296"/>
      <c r="AS116" s="296"/>
      <c r="AT116" s="23"/>
      <c r="AU116" s="297">
        <v>89.76</v>
      </c>
      <c r="AV116" s="297"/>
      <c r="AW116" s="297"/>
      <c r="AX116" s="297"/>
      <c r="AY116" s="23"/>
      <c r="AZ116" s="298" t="s">
        <v>11</v>
      </c>
      <c r="BA116" s="298"/>
      <c r="BB116" s="298"/>
      <c r="BC116" s="298"/>
      <c r="BD116" s="298"/>
      <c r="BE116" s="298"/>
      <c r="BF116" s="23"/>
      <c r="BG116" s="299">
        <v>71.81</v>
      </c>
      <c r="BH116" s="299"/>
      <c r="BI116" s="299"/>
      <c r="BJ116" s="299"/>
      <c r="BK116" s="23"/>
      <c r="BL116" s="23"/>
      <c r="BM116" s="23"/>
    </row>
    <row r="117" spans="7:65"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5"/>
      <c r="T117" s="23"/>
      <c r="U117" s="23"/>
      <c r="V117" s="23"/>
      <c r="W117" s="24"/>
      <c r="X117" s="24"/>
      <c r="Y117" s="24"/>
      <c r="Z117" s="24"/>
      <c r="AA117" s="24"/>
      <c r="AB117" s="24"/>
      <c r="AC117" s="24"/>
      <c r="AD117" s="24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98"/>
      <c r="BA117" s="298"/>
      <c r="BB117" s="298"/>
      <c r="BC117" s="298"/>
      <c r="BD117" s="298"/>
      <c r="BE117" s="298"/>
      <c r="BF117" s="23"/>
      <c r="BG117" s="23"/>
      <c r="BH117" s="23"/>
      <c r="BI117" s="23"/>
      <c r="BJ117" s="23"/>
      <c r="BK117" s="23"/>
      <c r="BL117" s="23"/>
      <c r="BM117" s="23"/>
    </row>
    <row r="118" spans="7:65"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5"/>
      <c r="T118" s="23"/>
      <c r="U118" s="23"/>
      <c r="V118" s="23"/>
      <c r="W118" s="24"/>
      <c r="X118" s="24"/>
      <c r="Y118" s="24"/>
      <c r="Z118" s="24"/>
      <c r="AA118" s="24"/>
      <c r="AB118" s="24"/>
      <c r="AC118" s="24"/>
      <c r="AD118" s="24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</row>
    <row r="119" spans="7:65"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5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</row>
    <row r="120" spans="7:65" ht="15" customHeight="1">
      <c r="G120" s="296"/>
      <c r="H120" s="296"/>
      <c r="I120" s="296"/>
      <c r="J120" s="23"/>
      <c r="K120" s="23"/>
      <c r="L120" s="23"/>
      <c r="M120" s="23"/>
      <c r="N120" s="23"/>
      <c r="O120" s="23"/>
      <c r="P120" s="28">
        <v>30</v>
      </c>
      <c r="Q120" s="296"/>
      <c r="R120" s="296"/>
      <c r="S120" s="296"/>
      <c r="T120" s="296"/>
      <c r="U120" s="296"/>
      <c r="V120" s="23"/>
      <c r="W120" s="24" t="s">
        <v>25</v>
      </c>
      <c r="X120" s="24"/>
      <c r="Y120" s="24"/>
      <c r="Z120" s="24"/>
      <c r="AA120" s="24"/>
      <c r="AB120" s="24"/>
      <c r="AC120" s="24"/>
      <c r="AD120" s="24"/>
      <c r="AE120" s="23"/>
      <c r="AF120" s="296" t="s">
        <v>10</v>
      </c>
      <c r="AG120" s="296"/>
      <c r="AH120" s="296"/>
      <c r="AI120" s="296"/>
      <c r="AJ120" s="296"/>
      <c r="AK120" s="296"/>
      <c r="AL120" s="296"/>
      <c r="AM120" s="296"/>
      <c r="AN120" s="296"/>
      <c r="AO120" s="296"/>
      <c r="AP120" s="296"/>
      <c r="AQ120" s="296"/>
      <c r="AR120" s="296"/>
      <c r="AS120" s="296"/>
      <c r="AT120" s="23"/>
      <c r="AU120" s="297">
        <v>89.76</v>
      </c>
      <c r="AV120" s="297"/>
      <c r="AW120" s="297"/>
      <c r="AX120" s="297"/>
      <c r="AY120" s="23"/>
      <c r="AZ120" s="298" t="s">
        <v>11</v>
      </c>
      <c r="BA120" s="298"/>
      <c r="BB120" s="298"/>
      <c r="BC120" s="298"/>
      <c r="BD120" s="298"/>
      <c r="BE120" s="298"/>
      <c r="BF120" s="23"/>
      <c r="BG120" s="299">
        <v>800.66</v>
      </c>
      <c r="BH120" s="299"/>
      <c r="BI120" s="299"/>
      <c r="BJ120" s="299"/>
      <c r="BK120" s="23"/>
      <c r="BL120" s="23"/>
      <c r="BM120" s="23"/>
    </row>
    <row r="121" spans="7:65"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5"/>
      <c r="T121" s="23"/>
      <c r="U121" s="23"/>
      <c r="V121" s="23"/>
      <c r="W121" s="24"/>
      <c r="X121" s="24"/>
      <c r="Y121" s="24"/>
      <c r="Z121" s="24"/>
      <c r="AA121" s="24"/>
      <c r="AB121" s="24"/>
      <c r="AC121" s="24"/>
      <c r="AD121" s="24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98"/>
      <c r="BA121" s="298"/>
      <c r="BB121" s="298"/>
      <c r="BC121" s="298"/>
      <c r="BD121" s="298"/>
      <c r="BE121" s="298"/>
      <c r="BF121" s="23"/>
      <c r="BG121" s="23"/>
      <c r="BH121" s="23"/>
      <c r="BI121" s="23"/>
      <c r="BJ121" s="23"/>
      <c r="BK121" s="23"/>
      <c r="BL121" s="23"/>
      <c r="BM121" s="23"/>
    </row>
    <row r="122" spans="7:65"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5"/>
      <c r="T122" s="23"/>
      <c r="U122" s="23"/>
      <c r="V122" s="23"/>
      <c r="W122" s="24"/>
      <c r="X122" s="24"/>
      <c r="Y122" s="24"/>
      <c r="Z122" s="24"/>
      <c r="AA122" s="24"/>
      <c r="AB122" s="24"/>
      <c r="AC122" s="24"/>
      <c r="AD122" s="24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</row>
    <row r="123" spans="7:65"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5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</row>
    <row r="124" spans="7:65" ht="15" customHeight="1">
      <c r="G124" s="296"/>
      <c r="H124" s="296"/>
      <c r="I124" s="296"/>
      <c r="J124" s="23"/>
      <c r="K124" s="23"/>
      <c r="L124" s="23"/>
      <c r="M124" s="23"/>
      <c r="N124" s="23"/>
      <c r="O124" s="23"/>
      <c r="P124" s="28">
        <v>31</v>
      </c>
      <c r="Q124" s="296"/>
      <c r="R124" s="296"/>
      <c r="S124" s="296"/>
      <c r="T124" s="296"/>
      <c r="U124" s="296"/>
      <c r="V124" s="23"/>
      <c r="W124" s="24" t="s">
        <v>26</v>
      </c>
      <c r="X124" s="24"/>
      <c r="Y124" s="24"/>
      <c r="Z124" s="24"/>
      <c r="AA124" s="24"/>
      <c r="AB124" s="24"/>
      <c r="AC124" s="24"/>
      <c r="AD124" s="24"/>
      <c r="AE124" s="23"/>
      <c r="AF124" s="296" t="s">
        <v>10</v>
      </c>
      <c r="AG124" s="296"/>
      <c r="AH124" s="296"/>
      <c r="AI124" s="296"/>
      <c r="AJ124" s="296"/>
      <c r="AK124" s="296"/>
      <c r="AL124" s="296"/>
      <c r="AM124" s="296"/>
      <c r="AN124" s="296"/>
      <c r="AO124" s="296"/>
      <c r="AP124" s="296"/>
      <c r="AQ124" s="296"/>
      <c r="AR124" s="296"/>
      <c r="AS124" s="296"/>
      <c r="AT124" s="23"/>
      <c r="AU124" s="297">
        <v>7208</v>
      </c>
      <c r="AV124" s="297"/>
      <c r="AW124" s="297"/>
      <c r="AX124" s="297"/>
      <c r="AY124" s="23"/>
      <c r="AZ124" s="298" t="s">
        <v>14</v>
      </c>
      <c r="BA124" s="298"/>
      <c r="BB124" s="298"/>
      <c r="BC124" s="298"/>
      <c r="BD124" s="298"/>
      <c r="BE124" s="298"/>
      <c r="BF124" s="23"/>
      <c r="BG124" s="299">
        <v>24290.959999999999</v>
      </c>
      <c r="BH124" s="299"/>
      <c r="BI124" s="299"/>
      <c r="BJ124" s="299"/>
      <c r="BK124" s="23"/>
      <c r="BL124" s="23"/>
      <c r="BM124" s="23"/>
    </row>
    <row r="125" spans="7:65"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5"/>
      <c r="T125" s="23"/>
      <c r="U125" s="23"/>
      <c r="V125" s="23"/>
      <c r="W125" s="24"/>
      <c r="X125" s="24"/>
      <c r="Y125" s="24"/>
      <c r="Z125" s="24"/>
      <c r="AA125" s="24"/>
      <c r="AB125" s="24"/>
      <c r="AC125" s="24"/>
      <c r="AD125" s="24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98"/>
      <c r="BA125" s="298"/>
      <c r="BB125" s="298"/>
      <c r="BC125" s="298"/>
      <c r="BD125" s="298"/>
      <c r="BE125" s="298"/>
      <c r="BF125" s="23"/>
      <c r="BG125" s="23"/>
      <c r="BH125" s="23"/>
      <c r="BI125" s="23"/>
      <c r="BJ125" s="23"/>
      <c r="BK125" s="23"/>
      <c r="BL125" s="23"/>
      <c r="BM125" s="23"/>
    </row>
    <row r="126" spans="7:65"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5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</row>
    <row r="127" spans="7:65" ht="15" customHeight="1">
      <c r="G127" s="296"/>
      <c r="H127" s="296"/>
      <c r="I127" s="296"/>
      <c r="J127" s="23"/>
      <c r="K127" s="23"/>
      <c r="L127" s="23"/>
      <c r="M127" s="23"/>
      <c r="N127" s="23"/>
      <c r="O127" s="23"/>
      <c r="P127" s="28">
        <v>32</v>
      </c>
      <c r="Q127" s="296"/>
      <c r="R127" s="296"/>
      <c r="S127" s="296"/>
      <c r="T127" s="296"/>
      <c r="U127" s="296"/>
      <c r="V127" s="23"/>
      <c r="W127" s="24" t="s">
        <v>20</v>
      </c>
      <c r="X127" s="24"/>
      <c r="Y127" s="24"/>
      <c r="Z127" s="24"/>
      <c r="AA127" s="24"/>
      <c r="AB127" s="24"/>
      <c r="AC127" s="24"/>
      <c r="AD127" s="24"/>
      <c r="AE127" s="23"/>
      <c r="AF127" s="296" t="s">
        <v>10</v>
      </c>
      <c r="AG127" s="296"/>
      <c r="AH127" s="296"/>
      <c r="AI127" s="296"/>
      <c r="AJ127" s="296"/>
      <c r="AK127" s="296"/>
      <c r="AL127" s="296"/>
      <c r="AM127" s="296"/>
      <c r="AN127" s="296"/>
      <c r="AO127" s="296"/>
      <c r="AP127" s="296"/>
      <c r="AQ127" s="296"/>
      <c r="AR127" s="296"/>
      <c r="AS127" s="296"/>
      <c r="AT127" s="23"/>
      <c r="AU127" s="297">
        <v>1780.36</v>
      </c>
      <c r="AV127" s="297"/>
      <c r="AW127" s="297"/>
      <c r="AX127" s="297"/>
      <c r="AY127" s="23"/>
      <c r="AZ127" s="298" t="s">
        <v>21</v>
      </c>
      <c r="BA127" s="298"/>
      <c r="BB127" s="298"/>
      <c r="BC127" s="298"/>
      <c r="BD127" s="298"/>
      <c r="BE127" s="298"/>
      <c r="BF127" s="23"/>
      <c r="BG127" s="299">
        <v>3436.09</v>
      </c>
      <c r="BH127" s="299"/>
      <c r="BI127" s="299"/>
      <c r="BJ127" s="299"/>
      <c r="BK127" s="23"/>
      <c r="BL127" s="23"/>
      <c r="BM127" s="23"/>
    </row>
    <row r="128" spans="7:65"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5"/>
      <c r="T128" s="23"/>
      <c r="U128" s="23"/>
      <c r="V128" s="23"/>
      <c r="W128" s="24"/>
      <c r="X128" s="24"/>
      <c r="Y128" s="24"/>
      <c r="Z128" s="24"/>
      <c r="AA128" s="24"/>
      <c r="AB128" s="24"/>
      <c r="AC128" s="24"/>
      <c r="AD128" s="24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</row>
    <row r="129" spans="7:65"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5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</row>
    <row r="130" spans="7:65" ht="15" customHeight="1">
      <c r="G130" s="296"/>
      <c r="H130" s="296"/>
      <c r="I130" s="296"/>
      <c r="J130" s="23"/>
      <c r="K130" s="23"/>
      <c r="L130" s="23"/>
      <c r="M130" s="23"/>
      <c r="N130" s="23"/>
      <c r="O130" s="23"/>
      <c r="P130" s="28">
        <v>33</v>
      </c>
      <c r="Q130" s="296"/>
      <c r="R130" s="296"/>
      <c r="S130" s="296"/>
      <c r="T130" s="296"/>
      <c r="U130" s="296"/>
      <c r="V130" s="23"/>
      <c r="W130" s="24" t="s">
        <v>27</v>
      </c>
      <c r="X130" s="24"/>
      <c r="Y130" s="24"/>
      <c r="Z130" s="24"/>
      <c r="AA130" s="24"/>
      <c r="AB130" s="24"/>
      <c r="AC130" s="24"/>
      <c r="AD130" s="24"/>
      <c r="AE130" s="23"/>
      <c r="AF130" s="296" t="s">
        <v>10</v>
      </c>
      <c r="AG130" s="296"/>
      <c r="AH130" s="296"/>
      <c r="AI130" s="296"/>
      <c r="AJ130" s="296"/>
      <c r="AK130" s="296"/>
      <c r="AL130" s="296"/>
      <c r="AM130" s="296"/>
      <c r="AN130" s="296"/>
      <c r="AO130" s="296"/>
      <c r="AP130" s="296"/>
      <c r="AQ130" s="296"/>
      <c r="AR130" s="296"/>
      <c r="AS130" s="296"/>
      <c r="AT130" s="23"/>
      <c r="AU130" s="297">
        <v>306</v>
      </c>
      <c r="AV130" s="297"/>
      <c r="AW130" s="297"/>
      <c r="AX130" s="297"/>
      <c r="AY130" s="23"/>
      <c r="AZ130" s="298" t="s">
        <v>11</v>
      </c>
      <c r="BA130" s="298"/>
      <c r="BB130" s="298"/>
      <c r="BC130" s="298"/>
      <c r="BD130" s="298"/>
      <c r="BE130" s="298"/>
      <c r="BF130" s="23"/>
      <c r="BG130" s="299">
        <v>572779.98</v>
      </c>
      <c r="BH130" s="299"/>
      <c r="BI130" s="299"/>
      <c r="BJ130" s="299"/>
      <c r="BK130" s="23"/>
      <c r="BL130" s="23"/>
      <c r="BM130" s="23"/>
    </row>
    <row r="131" spans="7:65"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5"/>
      <c r="T131" s="23"/>
      <c r="U131" s="23"/>
      <c r="V131" s="23"/>
      <c r="W131" s="24"/>
      <c r="X131" s="24"/>
      <c r="Y131" s="24"/>
      <c r="Z131" s="24"/>
      <c r="AA131" s="24"/>
      <c r="AB131" s="24"/>
      <c r="AC131" s="24"/>
      <c r="AD131" s="24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98"/>
      <c r="BA131" s="298"/>
      <c r="BB131" s="298"/>
      <c r="BC131" s="298"/>
      <c r="BD131" s="298"/>
      <c r="BE131" s="298"/>
      <c r="BF131" s="23"/>
      <c r="BG131" s="23"/>
      <c r="BH131" s="23"/>
      <c r="BI131" s="23"/>
      <c r="BJ131" s="23"/>
      <c r="BK131" s="23"/>
      <c r="BL131" s="23"/>
      <c r="BM131" s="23"/>
    </row>
    <row r="132" spans="7:65"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5"/>
      <c r="T132" s="23"/>
      <c r="U132" s="23"/>
      <c r="V132" s="23"/>
      <c r="W132" s="24"/>
      <c r="X132" s="24"/>
      <c r="Y132" s="24"/>
      <c r="Z132" s="24"/>
      <c r="AA132" s="24"/>
      <c r="AB132" s="24"/>
      <c r="AC132" s="24"/>
      <c r="AD132" s="24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</row>
    <row r="133" spans="7:65"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5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</row>
    <row r="134" spans="7:65" ht="15" customHeight="1">
      <c r="G134" s="296"/>
      <c r="H134" s="296"/>
      <c r="I134" s="296"/>
      <c r="J134" s="23"/>
      <c r="K134" s="23"/>
      <c r="L134" s="23"/>
      <c r="M134" s="23"/>
      <c r="N134" s="23"/>
      <c r="O134" s="23"/>
      <c r="P134" s="28">
        <v>34</v>
      </c>
      <c r="Q134" s="296"/>
      <c r="R134" s="296"/>
      <c r="S134" s="296"/>
      <c r="T134" s="296"/>
      <c r="U134" s="296"/>
      <c r="V134" s="23"/>
      <c r="W134" s="24" t="s">
        <v>28</v>
      </c>
      <c r="X134" s="24"/>
      <c r="Y134" s="24"/>
      <c r="Z134" s="24"/>
      <c r="AA134" s="24"/>
      <c r="AB134" s="24"/>
      <c r="AC134" s="24"/>
      <c r="AD134" s="24"/>
      <c r="AE134" s="23"/>
      <c r="AF134" s="296" t="s">
        <v>10</v>
      </c>
      <c r="AG134" s="296"/>
      <c r="AH134" s="296"/>
      <c r="AI134" s="296"/>
      <c r="AJ134" s="296"/>
      <c r="AK134" s="296"/>
      <c r="AL134" s="296"/>
      <c r="AM134" s="296"/>
      <c r="AN134" s="296"/>
      <c r="AO134" s="296"/>
      <c r="AP134" s="296"/>
      <c r="AQ134" s="296"/>
      <c r="AR134" s="296"/>
      <c r="AS134" s="296"/>
      <c r="AT134" s="23"/>
      <c r="AU134" s="297">
        <v>13770</v>
      </c>
      <c r="AV134" s="297"/>
      <c r="AW134" s="297"/>
      <c r="AX134" s="297"/>
      <c r="AY134" s="23"/>
      <c r="AZ134" s="298" t="s">
        <v>29</v>
      </c>
      <c r="BA134" s="298"/>
      <c r="BB134" s="298"/>
      <c r="BC134" s="298"/>
      <c r="BD134" s="298"/>
      <c r="BE134" s="298"/>
      <c r="BF134" s="23"/>
      <c r="BG134" s="299">
        <v>11016</v>
      </c>
      <c r="BH134" s="299"/>
      <c r="BI134" s="299"/>
      <c r="BJ134" s="299"/>
      <c r="BK134" s="23"/>
      <c r="BL134" s="23"/>
      <c r="BM134" s="23"/>
    </row>
    <row r="135" spans="7:65"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5"/>
      <c r="T135" s="23"/>
      <c r="U135" s="23"/>
      <c r="V135" s="23"/>
      <c r="W135" s="24"/>
      <c r="X135" s="24"/>
      <c r="Y135" s="24"/>
      <c r="Z135" s="24"/>
      <c r="AA135" s="24"/>
      <c r="AB135" s="24"/>
      <c r="AC135" s="24"/>
      <c r="AD135" s="24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98"/>
      <c r="BA135" s="298"/>
      <c r="BB135" s="298"/>
      <c r="BC135" s="298"/>
      <c r="BD135" s="298"/>
      <c r="BE135" s="298"/>
      <c r="BF135" s="23"/>
      <c r="BG135" s="23"/>
      <c r="BH135" s="23"/>
      <c r="BI135" s="23"/>
      <c r="BJ135" s="23"/>
      <c r="BK135" s="23"/>
      <c r="BL135" s="23"/>
      <c r="BM135" s="23"/>
    </row>
    <row r="136" spans="7:65"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5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</row>
  </sheetData>
  <mergeCells count="116">
    <mergeCell ref="F23:M23"/>
    <mergeCell ref="J18:K18"/>
    <mergeCell ref="N18:O18"/>
    <mergeCell ref="F13:P13"/>
    <mergeCell ref="F17:P17"/>
    <mergeCell ref="P18:P19"/>
    <mergeCell ref="F18:F19"/>
    <mergeCell ref="H18:I18"/>
    <mergeCell ref="L18:M18"/>
    <mergeCell ref="F14:P14"/>
    <mergeCell ref="F15:P15"/>
    <mergeCell ref="F16:P16"/>
    <mergeCell ref="G18:G19"/>
    <mergeCell ref="I25:P25"/>
    <mergeCell ref="G92:I92"/>
    <mergeCell ref="Q92:U92"/>
    <mergeCell ref="AF92:AS92"/>
    <mergeCell ref="AU92:AX92"/>
    <mergeCell ref="AZ92:BE93"/>
    <mergeCell ref="BG92:BJ92"/>
    <mergeCell ref="G88:I88"/>
    <mergeCell ref="Q88:U88"/>
    <mergeCell ref="AF88:AS88"/>
    <mergeCell ref="AU88:AX88"/>
    <mergeCell ref="AZ88:BE89"/>
    <mergeCell ref="BG88:BJ88"/>
    <mergeCell ref="G85:I85"/>
    <mergeCell ref="Q85:U85"/>
    <mergeCell ref="AF85:AS85"/>
    <mergeCell ref="AU85:AX85"/>
    <mergeCell ref="AZ85:BE86"/>
    <mergeCell ref="BG85:BJ85"/>
    <mergeCell ref="Q78:U78"/>
    <mergeCell ref="AF78:AS78"/>
    <mergeCell ref="AU78:AX78"/>
    <mergeCell ref="AZ78:BE79"/>
    <mergeCell ref="BG78:BJ78"/>
    <mergeCell ref="G82:I82"/>
    <mergeCell ref="Q82:U82"/>
    <mergeCell ref="AF82:AS82"/>
    <mergeCell ref="AU82:AX82"/>
    <mergeCell ref="AZ82:BE83"/>
    <mergeCell ref="G78:I78"/>
    <mergeCell ref="BG82:BJ82"/>
    <mergeCell ref="G100:I100"/>
    <mergeCell ref="Q100:U100"/>
    <mergeCell ref="AF100:AS100"/>
    <mergeCell ref="AU100:AX100"/>
    <mergeCell ref="AZ100:BE101"/>
    <mergeCell ref="BG100:BJ100"/>
    <mergeCell ref="G96:I96"/>
    <mergeCell ref="Q96:U96"/>
    <mergeCell ref="AF96:AS96"/>
    <mergeCell ref="AU96:AX96"/>
    <mergeCell ref="AZ96:BE97"/>
    <mergeCell ref="BG96:BJ96"/>
    <mergeCell ref="G107:I107"/>
    <mergeCell ref="Q107:U107"/>
    <mergeCell ref="AF107:AS107"/>
    <mergeCell ref="AU107:AX107"/>
    <mergeCell ref="AZ107:BE107"/>
    <mergeCell ref="BG107:BJ107"/>
    <mergeCell ref="G104:I104"/>
    <mergeCell ref="Q104:U104"/>
    <mergeCell ref="AF104:AS104"/>
    <mergeCell ref="AU104:AX104"/>
    <mergeCell ref="AZ104:BE104"/>
    <mergeCell ref="BG104:BJ104"/>
    <mergeCell ref="G113:I113"/>
    <mergeCell ref="Q113:U113"/>
    <mergeCell ref="AF113:AS113"/>
    <mergeCell ref="AU113:AX113"/>
    <mergeCell ref="AZ113:BE114"/>
    <mergeCell ref="BG113:BJ113"/>
    <mergeCell ref="G110:I110"/>
    <mergeCell ref="Q110:U110"/>
    <mergeCell ref="AF110:AS110"/>
    <mergeCell ref="AU110:AX110"/>
    <mergeCell ref="AZ110:BE110"/>
    <mergeCell ref="BG110:BJ110"/>
    <mergeCell ref="G120:I120"/>
    <mergeCell ref="Q120:U120"/>
    <mergeCell ref="AF120:AS120"/>
    <mergeCell ref="AU120:AX120"/>
    <mergeCell ref="AZ120:BE121"/>
    <mergeCell ref="BG120:BJ120"/>
    <mergeCell ref="G116:I116"/>
    <mergeCell ref="Q116:U116"/>
    <mergeCell ref="AF116:AS116"/>
    <mergeCell ref="AU116:AX116"/>
    <mergeCell ref="AZ116:BE117"/>
    <mergeCell ref="BG116:BJ116"/>
    <mergeCell ref="G127:I127"/>
    <mergeCell ref="Q127:U127"/>
    <mergeCell ref="AF127:AS127"/>
    <mergeCell ref="AU127:AX127"/>
    <mergeCell ref="AZ127:BE127"/>
    <mergeCell ref="BG127:BJ127"/>
    <mergeCell ref="G124:I124"/>
    <mergeCell ref="Q124:U124"/>
    <mergeCell ref="AF124:AS124"/>
    <mergeCell ref="AU124:AX124"/>
    <mergeCell ref="AZ124:BE125"/>
    <mergeCell ref="BG124:BJ124"/>
    <mergeCell ref="G134:I134"/>
    <mergeCell ref="Q134:U134"/>
    <mergeCell ref="AF134:AS134"/>
    <mergeCell ref="AU134:AX134"/>
    <mergeCell ref="AZ134:BE135"/>
    <mergeCell ref="BG134:BJ134"/>
    <mergeCell ref="G130:I130"/>
    <mergeCell ref="Q130:U130"/>
    <mergeCell ref="AF130:AS130"/>
    <mergeCell ref="AU130:AX130"/>
    <mergeCell ref="AZ130:BE131"/>
    <mergeCell ref="BG130:BJ130"/>
  </mergeCells>
  <phoneticPr fontId="22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0"/>
  <sheetViews>
    <sheetView tabSelected="1" topLeftCell="A7" zoomScaleNormal="100" workbookViewId="0">
      <selection activeCell="P15" sqref="P15"/>
    </sheetView>
  </sheetViews>
  <sheetFormatPr defaultRowHeight="15"/>
  <cols>
    <col min="2" max="2" width="33.5703125" customWidth="1"/>
    <col min="3" max="3" width="15.140625" customWidth="1"/>
    <col min="4" max="4" width="16.28515625" customWidth="1"/>
    <col min="5" max="5" width="13.28515625" customWidth="1"/>
    <col min="6" max="6" width="10.85546875" customWidth="1"/>
    <col min="7" max="8" width="10.85546875" style="56" customWidth="1"/>
    <col min="9" max="9" width="10.140625" bestFit="1" customWidth="1"/>
    <col min="15" max="15" width="8.5703125" customWidth="1"/>
    <col min="16" max="16" width="16" customWidth="1"/>
    <col min="17" max="17" width="15.42578125" customWidth="1"/>
    <col min="18" max="18" width="14" bestFit="1" customWidth="1"/>
  </cols>
  <sheetData>
    <row r="1" spans="1:9">
      <c r="A1" s="57"/>
      <c r="B1" s="3"/>
      <c r="C1" s="57"/>
      <c r="D1" s="57"/>
      <c r="E1" s="57"/>
      <c r="F1" s="57"/>
      <c r="G1" s="57"/>
      <c r="H1" s="57"/>
      <c r="I1" s="56"/>
    </row>
    <row r="2" spans="1:9">
      <c r="A2" s="57"/>
      <c r="B2" s="3"/>
      <c r="C2" s="57"/>
      <c r="D2" s="57"/>
      <c r="E2" s="57"/>
      <c r="F2" s="57"/>
      <c r="G2" s="57"/>
      <c r="H2" s="57"/>
      <c r="I2" s="56"/>
    </row>
    <row r="3" spans="1:9">
      <c r="A3" s="57"/>
      <c r="B3" s="3"/>
      <c r="C3" s="57"/>
      <c r="D3" s="57"/>
      <c r="E3" s="57"/>
      <c r="F3" s="57"/>
      <c r="G3" s="57"/>
      <c r="H3" s="57"/>
      <c r="I3" s="56"/>
    </row>
    <row r="4" spans="1:9">
      <c r="A4" s="57"/>
      <c r="B4" s="3"/>
      <c r="C4" s="57"/>
      <c r="D4" s="57"/>
      <c r="E4" s="57"/>
      <c r="F4" s="57"/>
      <c r="G4" s="57"/>
      <c r="H4" s="57"/>
      <c r="I4" s="56"/>
    </row>
    <row r="5" spans="1:9">
      <c r="A5" s="57"/>
      <c r="B5" s="3"/>
      <c r="C5" s="57"/>
      <c r="D5" s="57"/>
      <c r="E5" s="57"/>
      <c r="F5" s="57"/>
      <c r="G5" s="57"/>
      <c r="H5" s="57"/>
      <c r="I5" s="56"/>
    </row>
    <row r="6" spans="1:9">
      <c r="A6" s="57"/>
      <c r="B6" s="3"/>
      <c r="C6" s="57"/>
      <c r="D6" s="57"/>
      <c r="E6" s="57"/>
      <c r="F6" s="57"/>
      <c r="G6" s="57"/>
      <c r="H6" s="57"/>
      <c r="I6" s="56"/>
    </row>
    <row r="7" spans="1:9">
      <c r="A7" s="57"/>
      <c r="B7" s="3"/>
      <c r="C7" s="57"/>
      <c r="D7" s="57"/>
      <c r="E7" s="57"/>
      <c r="F7" s="57"/>
      <c r="G7" s="57"/>
      <c r="H7" s="57"/>
      <c r="I7" s="56"/>
    </row>
    <row r="8" spans="1:9">
      <c r="A8" s="325" t="s">
        <v>5</v>
      </c>
      <c r="B8" s="325"/>
      <c r="C8" s="325"/>
      <c r="D8" s="325"/>
      <c r="E8" s="325"/>
      <c r="F8" s="325"/>
      <c r="G8" s="325"/>
      <c r="H8" s="325"/>
      <c r="I8" s="325"/>
    </row>
    <row r="9" spans="1:9">
      <c r="A9" s="325" t="s">
        <v>4</v>
      </c>
      <c r="B9" s="325"/>
      <c r="C9" s="325"/>
      <c r="D9" s="325"/>
      <c r="E9" s="325"/>
      <c r="F9" s="325"/>
      <c r="G9" s="325"/>
      <c r="H9" s="325"/>
      <c r="I9" s="325"/>
    </row>
    <row r="10" spans="1:9">
      <c r="A10" s="326" t="s">
        <v>8</v>
      </c>
      <c r="B10" s="326"/>
      <c r="C10" s="326"/>
      <c r="D10" s="326"/>
      <c r="E10" s="326"/>
      <c r="F10" s="326"/>
      <c r="G10" s="326"/>
      <c r="H10" s="326"/>
      <c r="I10" s="326"/>
    </row>
    <row r="11" spans="1:9">
      <c r="A11" s="327" t="s">
        <v>59</v>
      </c>
      <c r="B11" s="327"/>
      <c r="C11" s="327"/>
      <c r="D11" s="327"/>
      <c r="E11" s="327"/>
      <c r="F11" s="327"/>
      <c r="G11" s="327"/>
      <c r="H11" s="327"/>
      <c r="I11" s="327"/>
    </row>
    <row r="12" spans="1:9" ht="15" customHeight="1">
      <c r="A12" s="328" t="s">
        <v>58</v>
      </c>
      <c r="B12" s="327" t="s">
        <v>54</v>
      </c>
      <c r="C12" s="328" t="s">
        <v>55</v>
      </c>
      <c r="D12" s="331" t="s">
        <v>56</v>
      </c>
      <c r="E12" s="332"/>
      <c r="F12" s="332"/>
      <c r="G12" s="332"/>
      <c r="H12" s="332"/>
      <c r="I12" s="329" t="s">
        <v>57</v>
      </c>
    </row>
    <row r="13" spans="1:9" ht="78.75">
      <c r="A13" s="328"/>
      <c r="B13" s="327"/>
      <c r="C13" s="328"/>
      <c r="D13" s="78" t="s">
        <v>70</v>
      </c>
      <c r="E13" s="79" t="s">
        <v>71</v>
      </c>
      <c r="F13" s="140" t="s">
        <v>72</v>
      </c>
      <c r="G13" s="140" t="s">
        <v>73</v>
      </c>
      <c r="H13" s="78" t="s">
        <v>74</v>
      </c>
      <c r="I13" s="330"/>
    </row>
    <row r="14" spans="1:9" ht="76.5" customHeight="1">
      <c r="A14" s="80"/>
      <c r="B14" s="139"/>
      <c r="C14" s="80"/>
      <c r="D14" s="81"/>
      <c r="E14" s="82"/>
      <c r="F14" s="82"/>
      <c r="G14" s="82"/>
      <c r="H14" s="82"/>
      <c r="I14" s="83"/>
    </row>
    <row r="15" spans="1:9" s="141" customFormat="1" ht="76.5" customHeight="1">
      <c r="A15" s="80"/>
      <c r="B15" s="139"/>
      <c r="C15" s="80"/>
      <c r="D15" s="81"/>
      <c r="E15" s="82"/>
      <c r="F15" s="82"/>
      <c r="G15" s="82"/>
      <c r="H15" s="82"/>
      <c r="I15" s="83"/>
    </row>
    <row r="16" spans="1:9" s="56" customFormat="1">
      <c r="A16" s="84"/>
      <c r="B16" s="85"/>
      <c r="C16" s="84"/>
      <c r="D16" s="84"/>
      <c r="E16" s="84"/>
      <c r="F16" s="84"/>
      <c r="G16" s="84"/>
      <c r="H16" s="84"/>
      <c r="I16" s="97"/>
    </row>
    <row r="17" spans="1:18" s="56" customFormat="1" ht="38.25" customHeight="1">
      <c r="A17" s="322"/>
      <c r="B17" s="323"/>
      <c r="C17" s="323"/>
      <c r="D17" s="323"/>
      <c r="E17" s="323"/>
      <c r="F17" s="323"/>
      <c r="G17" s="323"/>
      <c r="H17" s="323"/>
      <c r="I17" s="324"/>
    </row>
    <row r="18" spans="1:18" s="56" customFormat="1">
      <c r="A18" s="43"/>
      <c r="B18" s="43"/>
      <c r="C18" s="43"/>
      <c r="D18" s="43"/>
      <c r="E18" s="43"/>
      <c r="F18" s="43"/>
      <c r="G18" s="43"/>
      <c r="H18" s="43"/>
      <c r="I18" s="43"/>
    </row>
    <row r="19" spans="1:18" s="56" customFormat="1">
      <c r="A19" s="43"/>
      <c r="B19" s="96"/>
      <c r="C19" s="101"/>
      <c r="D19" s="101"/>
      <c r="E19" s="101"/>
      <c r="F19" s="43"/>
      <c r="G19" s="43"/>
      <c r="H19" s="43"/>
      <c r="I19" s="43"/>
    </row>
    <row r="20" spans="1:18" s="56" customFormat="1">
      <c r="A20" s="84"/>
      <c r="B20" s="98"/>
      <c r="C20" s="100"/>
      <c r="D20" s="106"/>
      <c r="E20" s="100"/>
      <c r="F20" s="84"/>
      <c r="G20" s="84"/>
      <c r="H20" s="84"/>
      <c r="I20" s="84"/>
      <c r="P20" s="104"/>
    </row>
    <row r="21" spans="1:18" s="56" customFormat="1">
      <c r="A21" s="84"/>
      <c r="B21" s="98"/>
      <c r="C21" s="100"/>
      <c r="D21" s="106"/>
      <c r="E21" s="100"/>
      <c r="F21" s="84"/>
      <c r="G21" s="84"/>
      <c r="H21" s="84"/>
      <c r="I21" s="84"/>
      <c r="P21" s="104"/>
    </row>
    <row r="22" spans="1:18" s="56" customFormat="1">
      <c r="A22" s="84"/>
      <c r="B22" s="98"/>
      <c r="C22" s="100"/>
      <c r="D22" s="106"/>
      <c r="E22" s="100"/>
      <c r="F22" s="84"/>
      <c r="G22" s="84"/>
      <c r="H22" s="84"/>
      <c r="I22" s="84"/>
      <c r="P22" s="104"/>
    </row>
    <row r="23" spans="1:18" s="56" customFormat="1">
      <c r="A23" s="84"/>
      <c r="B23" s="102"/>
      <c r="C23" s="103"/>
      <c r="D23" s="104"/>
      <c r="E23" s="105"/>
      <c r="F23" s="84"/>
      <c r="G23" s="84"/>
      <c r="H23" s="84"/>
      <c r="I23" s="97"/>
      <c r="P23" s="104"/>
    </row>
    <row r="24" spans="1:18" s="56" customFormat="1">
      <c r="A24" s="84"/>
      <c r="B24" s="102"/>
      <c r="C24" s="104"/>
      <c r="D24" s="104"/>
      <c r="E24" s="105"/>
      <c r="F24" s="84"/>
      <c r="G24" s="84"/>
      <c r="H24" s="84"/>
      <c r="I24" s="86" t="str">
        <f>ORÇAMENTO!J29</f>
        <v>São Valentim do Sul, 17 de junho de 2024.</v>
      </c>
      <c r="P24" s="104"/>
    </row>
    <row r="25" spans="1:18">
      <c r="A25" s="87"/>
      <c r="B25" s="88"/>
      <c r="C25" s="87"/>
      <c r="D25" s="87"/>
      <c r="E25" s="87"/>
      <c r="F25" s="87"/>
      <c r="G25" s="87"/>
      <c r="H25" s="87"/>
      <c r="I25" s="89"/>
      <c r="R25" s="56"/>
    </row>
    <row r="26" spans="1:18">
      <c r="A26" s="90"/>
      <c r="B26" s="91"/>
      <c r="C26" s="90"/>
      <c r="D26" s="92"/>
      <c r="E26" s="92"/>
      <c r="F26" s="92"/>
      <c r="G26" s="92"/>
      <c r="H26" s="92"/>
      <c r="I26" s="93"/>
      <c r="R26" s="56"/>
    </row>
    <row r="27" spans="1:18" ht="15" customHeight="1">
      <c r="A27" s="90"/>
      <c r="B27" s="69" t="s">
        <v>30</v>
      </c>
      <c r="C27" s="90"/>
      <c r="D27" s="93"/>
      <c r="E27" s="68"/>
      <c r="F27" s="68"/>
      <c r="G27" s="68"/>
      <c r="H27" s="68"/>
      <c r="I27" s="93"/>
    </row>
    <row r="28" spans="1:18" ht="15" customHeight="1">
      <c r="A28" s="90"/>
      <c r="B28" s="70" t="s">
        <v>31</v>
      </c>
      <c r="C28" s="90"/>
      <c r="D28" s="93"/>
      <c r="E28" s="68"/>
      <c r="F28" s="68"/>
      <c r="G28" s="68"/>
      <c r="H28" s="68"/>
      <c r="I28" s="93"/>
    </row>
    <row r="29" spans="1:18" ht="15" customHeight="1">
      <c r="A29" s="90"/>
      <c r="B29" s="94" t="s">
        <v>32</v>
      </c>
      <c r="C29" s="90"/>
      <c r="D29" s="93"/>
      <c r="E29" s="95"/>
      <c r="F29" s="95"/>
      <c r="G29" s="95"/>
      <c r="H29" s="95"/>
      <c r="I29" s="93"/>
    </row>
    <row r="30" spans="1:18">
      <c r="A30" s="57"/>
      <c r="B30" s="3"/>
      <c r="C30" s="57"/>
      <c r="E30" s="57"/>
      <c r="F30" s="57"/>
      <c r="G30" s="57"/>
      <c r="H30" s="57"/>
      <c r="I30" s="56"/>
    </row>
  </sheetData>
  <mergeCells count="10">
    <mergeCell ref="A17:I17"/>
    <mergeCell ref="A8:I8"/>
    <mergeCell ref="A9:I9"/>
    <mergeCell ref="A10:I10"/>
    <mergeCell ref="A11:I11"/>
    <mergeCell ref="A12:A13"/>
    <mergeCell ref="B12:B13"/>
    <mergeCell ref="C12:C13"/>
    <mergeCell ref="I12:I13"/>
    <mergeCell ref="D12:H12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</vt:lpstr>
      <vt:lpstr>QUANTITATIVO</vt:lpstr>
      <vt:lpstr>COMPOSIÇÃO</vt:lpstr>
      <vt:lpstr>CRONOGRAMA</vt:lpstr>
      <vt:lpstr>COTAÇÃO FORNECEDORES</vt:lpstr>
      <vt:lpstr>COMPOSIÇÃO!Area_de_impressao</vt:lpstr>
      <vt:lpstr>'COTAÇÃO FORNECEDORES'!Area_de_impressao</vt:lpstr>
      <vt:lpstr>CRONOGRAMA!Area_de_impressao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Escritorio 1</dc:creator>
  <cp:lastModifiedBy>altair.eitelven</cp:lastModifiedBy>
  <cp:lastPrinted>2025-08-12T10:47:07Z</cp:lastPrinted>
  <dcterms:created xsi:type="dcterms:W3CDTF">2018-05-28T11:11:04Z</dcterms:created>
  <dcterms:modified xsi:type="dcterms:W3CDTF">2025-08-12T10:47:35Z</dcterms:modified>
</cp:coreProperties>
</file>